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75" windowWidth="11475" windowHeight="9240"/>
  </bookViews>
  <sheets>
    <sheet name="SEASON RECORDS" sheetId="1" r:id="rId1"/>
    <sheet name="playoff results" sheetId="2" r:id="rId2"/>
    <sheet name="pro bowl" sheetId="3" r:id="rId3"/>
    <sheet name="records" sheetId="4" r:id="rId4"/>
    <sheet name="Head to Head Records" sheetId="5" r:id="rId5"/>
  </sheets>
  <calcPr calcId="162913"/>
</workbook>
</file>

<file path=xl/calcChain.xml><?xml version="1.0" encoding="utf-8"?>
<calcChain xmlns="http://schemas.openxmlformats.org/spreadsheetml/2006/main">
  <c r="J200" i="1" l="1"/>
  <c r="I200" i="1"/>
  <c r="D200" i="1"/>
  <c r="K199" i="1"/>
  <c r="D199" i="1"/>
  <c r="K198" i="1"/>
  <c r="D198" i="1"/>
  <c r="K197" i="1"/>
  <c r="D197" i="1"/>
  <c r="K196" i="1"/>
  <c r="D196" i="1"/>
  <c r="K195" i="1"/>
  <c r="D195" i="1"/>
  <c r="K194" i="1"/>
  <c r="D194" i="1"/>
  <c r="K193" i="1"/>
  <c r="D193" i="1"/>
  <c r="K200" i="1" l="1"/>
  <c r="M27" i="5"/>
  <c r="M26" i="5"/>
  <c r="M25" i="5"/>
  <c r="M24" i="5"/>
  <c r="M23" i="5"/>
  <c r="M22" i="5"/>
  <c r="M21" i="5"/>
  <c r="M20" i="5"/>
  <c r="M19" i="5"/>
  <c r="M18" i="5"/>
  <c r="M12" i="5"/>
  <c r="M11" i="5"/>
  <c r="M10" i="5"/>
  <c r="M9" i="5"/>
  <c r="M8" i="5"/>
  <c r="M7" i="5"/>
  <c r="M6" i="5"/>
  <c r="M5" i="5"/>
  <c r="M4" i="5"/>
  <c r="M3" i="5"/>
  <c r="G32" i="5"/>
  <c r="G31" i="5"/>
  <c r="B32" i="5"/>
  <c r="K28" i="5"/>
  <c r="K32" i="5" s="1"/>
  <c r="J28" i="5"/>
  <c r="J32" i="5" s="1"/>
  <c r="I28" i="5"/>
  <c r="H28" i="5"/>
  <c r="H32" i="5" s="1"/>
  <c r="G28" i="5"/>
  <c r="F28" i="5"/>
  <c r="F32" i="5" s="1"/>
  <c r="E28" i="5"/>
  <c r="E32" i="5" s="1"/>
  <c r="D28" i="5"/>
  <c r="D32" i="5" s="1"/>
  <c r="C28" i="5"/>
  <c r="C32" i="5" s="1"/>
  <c r="B28" i="5"/>
  <c r="K13" i="5"/>
  <c r="K31" i="5" s="1"/>
  <c r="J13" i="5"/>
  <c r="J31" i="5" s="1"/>
  <c r="I13" i="5"/>
  <c r="H13" i="5"/>
  <c r="H31" i="5" s="1"/>
  <c r="G13" i="5"/>
  <c r="F13" i="5"/>
  <c r="F31" i="5" s="1"/>
  <c r="E13" i="5"/>
  <c r="E31" i="5" s="1"/>
  <c r="D13" i="5"/>
  <c r="D31" i="5" s="1"/>
  <c r="C13" i="5"/>
  <c r="C31" i="5" s="1"/>
  <c r="B13" i="5"/>
  <c r="B31" i="5" s="1"/>
  <c r="M28" i="5" l="1"/>
  <c r="M13" i="5"/>
  <c r="I32" i="5"/>
  <c r="I31" i="5"/>
  <c r="D205" i="1"/>
  <c r="G14" i="3" l="1"/>
  <c r="G13" i="3"/>
  <c r="G12" i="3"/>
  <c r="G11" i="3"/>
  <c r="G10" i="3"/>
  <c r="G9" i="3"/>
  <c r="G8" i="3"/>
  <c r="G7" i="3"/>
  <c r="D161" i="1"/>
  <c r="D139" i="1"/>
  <c r="J18" i="1"/>
  <c r="I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D6" i="1"/>
  <c r="K5" i="1"/>
  <c r="D5" i="1"/>
  <c r="K18" i="1" l="1"/>
  <c r="D241" i="1"/>
  <c r="D220" i="1"/>
  <c r="K205" i="1"/>
  <c r="D188" i="1"/>
  <c r="D166" i="1"/>
  <c r="K166" i="1"/>
  <c r="J241" i="1"/>
  <c r="I241" i="1"/>
  <c r="D240" i="1"/>
  <c r="D239" i="1"/>
  <c r="D238" i="1"/>
  <c r="D237" i="1"/>
  <c r="D236" i="1"/>
  <c r="D235" i="1"/>
  <c r="D234" i="1"/>
  <c r="K233" i="1"/>
  <c r="D233" i="1"/>
  <c r="K232" i="1"/>
  <c r="D232" i="1"/>
  <c r="K231" i="1"/>
  <c r="D231" i="1"/>
  <c r="K230" i="1"/>
  <c r="D230" i="1"/>
  <c r="K229" i="1"/>
  <c r="D229" i="1"/>
  <c r="K228" i="1"/>
  <c r="D228" i="1"/>
  <c r="K227" i="1"/>
  <c r="D227" i="1"/>
  <c r="K226" i="1"/>
  <c r="K241" i="1" s="1"/>
  <c r="D226" i="1"/>
  <c r="K139" i="1"/>
  <c r="D134" i="1"/>
  <c r="D112" i="1"/>
  <c r="K112" i="1"/>
  <c r="D107" i="1"/>
  <c r="D94" i="1"/>
  <c r="K94" i="1"/>
  <c r="D89" i="1"/>
  <c r="D70" i="1"/>
  <c r="K70" i="1"/>
  <c r="D65" i="1"/>
  <c r="K50" i="1"/>
  <c r="D50" i="1"/>
  <c r="D45" i="1"/>
  <c r="D23" i="1"/>
  <c r="K23" i="1"/>
  <c r="K59" i="1" l="1"/>
  <c r="K60" i="1"/>
  <c r="K61" i="1"/>
  <c r="K79" i="1"/>
  <c r="K80" i="1"/>
  <c r="K81" i="1"/>
  <c r="K103" i="1"/>
  <c r="K104" i="1"/>
  <c r="K105" i="1"/>
  <c r="K121" i="1"/>
  <c r="K122" i="1"/>
  <c r="K123" i="1"/>
  <c r="K148" i="1"/>
  <c r="K149" i="1"/>
  <c r="K150" i="1"/>
  <c r="K175" i="1"/>
  <c r="K176" i="1"/>
  <c r="K177" i="1"/>
  <c r="K214" i="1"/>
  <c r="K215" i="1"/>
  <c r="K216" i="1"/>
  <c r="K178" i="1"/>
  <c r="K124" i="1"/>
  <c r="K106" i="1"/>
  <c r="K82" i="1"/>
  <c r="K62" i="1"/>
  <c r="K151" i="1"/>
  <c r="K217" i="1"/>
  <c r="K218" i="1"/>
  <c r="K179" i="1"/>
  <c r="K152" i="1"/>
  <c r="K125" i="1"/>
  <c r="K83" i="1"/>
  <c r="K63" i="1"/>
  <c r="K64" i="1"/>
  <c r="K126" i="1"/>
  <c r="K153" i="1"/>
  <c r="K84" i="1"/>
  <c r="K187" i="1"/>
  <c r="K219" i="1"/>
  <c r="K180" i="1"/>
  <c r="K37" i="1"/>
  <c r="K36" i="1"/>
  <c r="K35" i="1"/>
  <c r="K34" i="1"/>
  <c r="K33" i="1"/>
  <c r="K32" i="1"/>
  <c r="D167" i="1" l="1"/>
  <c r="K167" i="1"/>
  <c r="D168" i="1"/>
  <c r="K168" i="1"/>
  <c r="D169" i="1"/>
  <c r="K169" i="1"/>
  <c r="D170" i="1"/>
  <c r="K170" i="1"/>
  <c r="D171" i="1"/>
  <c r="K171" i="1"/>
  <c r="D172" i="1"/>
  <c r="K172" i="1"/>
  <c r="D173" i="1"/>
  <c r="K173" i="1"/>
  <c r="D174" i="1"/>
  <c r="K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J134" i="1"/>
  <c r="I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K120" i="1"/>
  <c r="D120" i="1"/>
  <c r="K119" i="1"/>
  <c r="D119" i="1"/>
  <c r="K118" i="1"/>
  <c r="D118" i="1"/>
  <c r="K117" i="1"/>
  <c r="D117" i="1"/>
  <c r="K116" i="1"/>
  <c r="D116" i="1"/>
  <c r="K115" i="1"/>
  <c r="D115" i="1"/>
  <c r="K114" i="1"/>
  <c r="D114" i="1"/>
  <c r="K113" i="1"/>
  <c r="D113" i="1"/>
  <c r="J65" i="1"/>
  <c r="I65" i="1"/>
  <c r="D64" i="1"/>
  <c r="D63" i="1"/>
  <c r="D62" i="1"/>
  <c r="D61" i="1"/>
  <c r="D60" i="1"/>
  <c r="D59" i="1"/>
  <c r="K58" i="1"/>
  <c r="D58" i="1"/>
  <c r="K57" i="1"/>
  <c r="D57" i="1"/>
  <c r="K56" i="1"/>
  <c r="D56" i="1"/>
  <c r="K55" i="1"/>
  <c r="D55" i="1"/>
  <c r="K54" i="1"/>
  <c r="D54" i="1"/>
  <c r="K53" i="1"/>
  <c r="D53" i="1"/>
  <c r="K52" i="1"/>
  <c r="D52" i="1"/>
  <c r="K51" i="1"/>
  <c r="D51" i="1"/>
  <c r="K134" i="1" l="1"/>
  <c r="K65" i="1"/>
  <c r="G28" i="3"/>
  <c r="G27" i="3"/>
  <c r="G26" i="3"/>
  <c r="G25" i="3"/>
  <c r="G24" i="3"/>
  <c r="G23" i="3"/>
  <c r="G22" i="3"/>
  <c r="G21" i="3"/>
  <c r="J220" i="1"/>
  <c r="I220" i="1"/>
  <c r="D206" i="1"/>
  <c r="K206" i="1"/>
  <c r="J188" i="1"/>
  <c r="I188" i="1"/>
  <c r="J161" i="1"/>
  <c r="I161" i="1"/>
  <c r="D140" i="1"/>
  <c r="K140" i="1"/>
  <c r="J107" i="1"/>
  <c r="I107" i="1"/>
  <c r="D95" i="1"/>
  <c r="K95" i="1"/>
  <c r="J45" i="1"/>
  <c r="I45" i="1"/>
  <c r="J89" i="1"/>
  <c r="I89" i="1"/>
  <c r="K71" i="1"/>
  <c r="D71" i="1"/>
  <c r="D24" i="1"/>
  <c r="K24" i="1"/>
  <c r="G41" i="3" l="1"/>
  <c r="G40" i="3"/>
  <c r="G39" i="3"/>
  <c r="G38" i="3"/>
  <c r="G37" i="3"/>
  <c r="G36" i="3"/>
  <c r="G35" i="3"/>
  <c r="G34" i="3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K147" i="1"/>
  <c r="D147" i="1"/>
  <c r="K146" i="1"/>
  <c r="D146" i="1"/>
  <c r="K145" i="1"/>
  <c r="D145" i="1"/>
  <c r="K144" i="1"/>
  <c r="D144" i="1"/>
  <c r="K143" i="1"/>
  <c r="D143" i="1"/>
  <c r="K142" i="1"/>
  <c r="D142" i="1"/>
  <c r="K141" i="1"/>
  <c r="D141" i="1"/>
  <c r="K188" i="1"/>
  <c r="K72" i="1"/>
  <c r="D72" i="1"/>
  <c r="K96" i="1"/>
  <c r="D96" i="1"/>
  <c r="K207" i="1"/>
  <c r="D207" i="1"/>
  <c r="K45" i="1" l="1"/>
  <c r="K161" i="1"/>
  <c r="G55" i="3"/>
  <c r="G54" i="3"/>
  <c r="G53" i="3"/>
  <c r="G52" i="3"/>
  <c r="G51" i="3"/>
  <c r="G50" i="3"/>
  <c r="G49" i="3"/>
  <c r="G48" i="3"/>
  <c r="D219" i="1" l="1"/>
  <c r="D218" i="1"/>
  <c r="D217" i="1"/>
  <c r="D216" i="1"/>
  <c r="D215" i="1"/>
  <c r="D214" i="1"/>
  <c r="K213" i="1"/>
  <c r="D213" i="1"/>
  <c r="K212" i="1"/>
  <c r="D212" i="1"/>
  <c r="K211" i="1"/>
  <c r="D211" i="1"/>
  <c r="K210" i="1"/>
  <c r="D210" i="1"/>
  <c r="K209" i="1"/>
  <c r="D209" i="1"/>
  <c r="K208" i="1"/>
  <c r="D208" i="1"/>
  <c r="D106" i="1"/>
  <c r="D105" i="1"/>
  <c r="D104" i="1"/>
  <c r="D103" i="1"/>
  <c r="K102" i="1"/>
  <c r="D102" i="1"/>
  <c r="K101" i="1"/>
  <c r="D101" i="1"/>
  <c r="K100" i="1"/>
  <c r="D100" i="1"/>
  <c r="K99" i="1"/>
  <c r="D99" i="1"/>
  <c r="K98" i="1"/>
  <c r="D98" i="1"/>
  <c r="K97" i="1"/>
  <c r="D97" i="1"/>
  <c r="D88" i="1"/>
  <c r="D87" i="1"/>
  <c r="D86" i="1"/>
  <c r="D85" i="1"/>
  <c r="D84" i="1"/>
  <c r="D83" i="1"/>
  <c r="D82" i="1"/>
  <c r="D81" i="1"/>
  <c r="D80" i="1"/>
  <c r="D79" i="1"/>
  <c r="K78" i="1"/>
  <c r="D78" i="1"/>
  <c r="K77" i="1"/>
  <c r="D77" i="1"/>
  <c r="K76" i="1"/>
  <c r="D76" i="1"/>
  <c r="K75" i="1"/>
  <c r="D75" i="1"/>
  <c r="K74" i="1"/>
  <c r="D74" i="1"/>
  <c r="K73" i="1"/>
  <c r="D73" i="1"/>
  <c r="K89" i="1" l="1"/>
  <c r="K220" i="1"/>
  <c r="K107" i="1"/>
  <c r="G68" i="3"/>
  <c r="G67" i="3"/>
  <c r="G66" i="3"/>
  <c r="G65" i="3"/>
  <c r="G64" i="3"/>
  <c r="G63" i="3"/>
  <c r="G62" i="3"/>
  <c r="G61" i="3"/>
  <c r="G81" i="3" l="1"/>
  <c r="G80" i="3"/>
  <c r="G79" i="3"/>
  <c r="G78" i="3"/>
  <c r="G77" i="3"/>
  <c r="G76" i="3"/>
  <c r="G75" i="3"/>
  <c r="G74" i="3"/>
  <c r="G95" i="3" l="1"/>
  <c r="G94" i="3"/>
  <c r="G93" i="3"/>
  <c r="G92" i="3"/>
  <c r="G91" i="3"/>
  <c r="G90" i="3"/>
  <c r="G89" i="3"/>
  <c r="G88" i="3"/>
  <c r="I15" i="4"/>
  <c r="I14" i="4"/>
  <c r="I7" i="4"/>
  <c r="I11" i="4"/>
  <c r="G109" i="3"/>
  <c r="G108" i="3"/>
  <c r="G107" i="3"/>
  <c r="G106" i="3"/>
  <c r="G105" i="3"/>
  <c r="G104" i="3"/>
  <c r="G103" i="3"/>
  <c r="G102" i="3"/>
  <c r="H28" i="4"/>
  <c r="H27" i="4"/>
  <c r="H26" i="4"/>
  <c r="H25" i="4"/>
  <c r="H24" i="4"/>
  <c r="H23" i="4"/>
  <c r="I12" i="4" l="1"/>
  <c r="I9" i="4"/>
  <c r="I8" i="4"/>
  <c r="I6" i="4"/>
  <c r="I13" i="4"/>
  <c r="I10" i="4"/>
  <c r="I5" i="4"/>
  <c r="G306" i="3"/>
  <c r="G305" i="3"/>
  <c r="G304" i="3"/>
  <c r="G303" i="3"/>
  <c r="G302" i="3"/>
  <c r="G301" i="3"/>
  <c r="G300" i="3"/>
  <c r="G299" i="3"/>
  <c r="G292" i="3"/>
  <c r="G291" i="3"/>
  <c r="G290" i="3"/>
  <c r="G289" i="3"/>
  <c r="G288" i="3"/>
  <c r="G287" i="3"/>
  <c r="G286" i="3"/>
  <c r="G285" i="3"/>
  <c r="G278" i="3"/>
  <c r="G277" i="3"/>
  <c r="G276" i="3"/>
  <c r="G275" i="3"/>
  <c r="G274" i="3"/>
  <c r="G273" i="3"/>
  <c r="G272" i="3"/>
  <c r="G271" i="3"/>
  <c r="G264" i="3"/>
  <c r="G263" i="3"/>
  <c r="G262" i="3"/>
  <c r="G261" i="3"/>
  <c r="G260" i="3"/>
  <c r="G259" i="3"/>
  <c r="G258" i="3"/>
  <c r="G257" i="3"/>
  <c r="G250" i="3"/>
  <c r="G249" i="3"/>
  <c r="G248" i="3"/>
  <c r="G247" i="3"/>
  <c r="G246" i="3"/>
  <c r="G245" i="3"/>
  <c r="G244" i="3"/>
  <c r="G243" i="3"/>
  <c r="G236" i="3"/>
  <c r="G235" i="3"/>
  <c r="G234" i="3"/>
  <c r="G233" i="3"/>
  <c r="G232" i="3"/>
  <c r="G231" i="3"/>
  <c r="G230" i="3"/>
  <c r="G229" i="3"/>
  <c r="G222" i="3"/>
  <c r="G221" i="3"/>
  <c r="G220" i="3"/>
  <c r="G219" i="3"/>
  <c r="G218" i="3"/>
  <c r="G217" i="3"/>
  <c r="G216" i="3"/>
  <c r="G215" i="3"/>
  <c r="G208" i="3"/>
  <c r="G207" i="3"/>
  <c r="G206" i="3"/>
  <c r="G205" i="3"/>
  <c r="G204" i="3"/>
  <c r="G203" i="3"/>
  <c r="G202" i="3"/>
  <c r="G201" i="3"/>
  <c r="G194" i="3"/>
  <c r="G193" i="3"/>
  <c r="G192" i="3"/>
  <c r="G191" i="3"/>
  <c r="G190" i="3"/>
  <c r="G189" i="3"/>
  <c r="G188" i="3"/>
  <c r="G187" i="3"/>
  <c r="G180" i="3"/>
  <c r="G179" i="3"/>
  <c r="G178" i="3"/>
  <c r="G177" i="3"/>
  <c r="G176" i="3"/>
  <c r="G175" i="3"/>
  <c r="G174" i="3"/>
  <c r="G173" i="3"/>
  <c r="G166" i="3"/>
  <c r="G165" i="3"/>
  <c r="G164" i="3"/>
  <c r="G163" i="3"/>
  <c r="G162" i="3"/>
  <c r="G161" i="3"/>
  <c r="G160" i="3"/>
  <c r="G159" i="3"/>
  <c r="G152" i="3"/>
  <c r="G151" i="3"/>
  <c r="G150" i="3"/>
  <c r="G149" i="3"/>
  <c r="G148" i="3"/>
  <c r="G147" i="3"/>
  <c r="G146" i="3"/>
  <c r="G145" i="3"/>
  <c r="G138" i="3"/>
  <c r="G137" i="3"/>
  <c r="G136" i="3"/>
  <c r="G135" i="3"/>
  <c r="G134" i="3"/>
  <c r="G133" i="3"/>
  <c r="G132" i="3"/>
  <c r="G131" i="3"/>
  <c r="G124" i="3"/>
  <c r="G123" i="3"/>
  <c r="G122" i="3"/>
  <c r="G121" i="3"/>
  <c r="G120" i="3"/>
  <c r="G119" i="3"/>
  <c r="G118" i="3"/>
  <c r="G117" i="3"/>
</calcChain>
</file>

<file path=xl/sharedStrings.xml><?xml version="1.0" encoding="utf-8"?>
<sst xmlns="http://schemas.openxmlformats.org/spreadsheetml/2006/main" count="2970" uniqueCount="514">
  <si>
    <t>ARIZONA CARDINALS</t>
  </si>
  <si>
    <t>NEW YORK GIANTS</t>
  </si>
  <si>
    <t>PHILADELPHIA EAGLES</t>
  </si>
  <si>
    <t>MIAMI DOLPHINS</t>
  </si>
  <si>
    <t>OAKLAND RAIDERS</t>
  </si>
  <si>
    <t>DALLAS COWBOYS</t>
  </si>
  <si>
    <t>HOUSTON TEXANS</t>
  </si>
  <si>
    <t>7-6</t>
  </si>
  <si>
    <t>4-9</t>
  </si>
  <si>
    <t>9-4</t>
  </si>
  <si>
    <t>8-5</t>
  </si>
  <si>
    <t>6-7</t>
  </si>
  <si>
    <t>10-3</t>
  </si>
  <si>
    <t>YEAR</t>
  </si>
  <si>
    <t>TEAM</t>
  </si>
  <si>
    <t>REGULAR</t>
  </si>
  <si>
    <t>SEASON</t>
  </si>
  <si>
    <t>WINNING</t>
  </si>
  <si>
    <t>PCT.</t>
  </si>
  <si>
    <t>DIVISION</t>
  </si>
  <si>
    <t>RECORD</t>
  </si>
  <si>
    <t>NON-DIVISION</t>
  </si>
  <si>
    <t>PLAYOFF</t>
  </si>
  <si>
    <t>PLAYOFF RESULTS</t>
  </si>
  <si>
    <t>TOTALS</t>
  </si>
  <si>
    <t>DOUG W.</t>
  </si>
  <si>
    <t>4-4</t>
  </si>
  <si>
    <t>1-7</t>
  </si>
  <si>
    <t>6-2</t>
  </si>
  <si>
    <t>4-5</t>
  </si>
  <si>
    <t>3-1</t>
  </si>
  <si>
    <t>5-4</t>
  </si>
  <si>
    <t>7-2</t>
  </si>
  <si>
    <t>3-2</t>
  </si>
  <si>
    <t>2-2</t>
  </si>
  <si>
    <t>4-0</t>
  </si>
  <si>
    <t>0-1</t>
  </si>
  <si>
    <t>Lost to Miami in AFC Wildcard</t>
  </si>
  <si>
    <t>0-0</t>
  </si>
  <si>
    <t>1-1</t>
  </si>
  <si>
    <t>2-0</t>
  </si>
  <si>
    <t>4 SUPER BOWL TITLES</t>
  </si>
  <si>
    <t>Did Not Make Playoffs</t>
  </si>
  <si>
    <t>Lost to Detroit in NFC Championship</t>
  </si>
  <si>
    <t>Lost to Philadelphia in NFC Wildcard</t>
  </si>
  <si>
    <t>Lost to Oakland in Super Bowl VIII</t>
  </si>
  <si>
    <t>Lost to Baltimore in AFC Championship</t>
  </si>
  <si>
    <t>Beat Detroit in Super Bowl VI</t>
  </si>
  <si>
    <t>Beat Denver in Super Bowl V</t>
  </si>
  <si>
    <t>Beat NY Jets in Super Bowl IV</t>
  </si>
  <si>
    <t>Beat Baltimore in Super Bowl II</t>
  </si>
  <si>
    <t>RYAN R.</t>
  </si>
  <si>
    <t>5-3</t>
  </si>
  <si>
    <t>3-5</t>
  </si>
  <si>
    <t>4-3</t>
  </si>
  <si>
    <t>2-3</t>
  </si>
  <si>
    <t>2-4</t>
  </si>
  <si>
    <t>2-1</t>
  </si>
  <si>
    <t>Lost to San Diego in AFC Championship</t>
  </si>
  <si>
    <t>Lost to Oakland in AFC Championship</t>
  </si>
  <si>
    <t>Lost to Detroit in Super Bowl XI</t>
  </si>
  <si>
    <t>Lost to Detroit in Super Bowl X</t>
  </si>
  <si>
    <t>Lost to Indy in AFC Championship</t>
  </si>
  <si>
    <t>Lost in AFC Wildcard</t>
  </si>
  <si>
    <t>DENNIS W.</t>
  </si>
  <si>
    <t>SAN DIEGO CHARGERS</t>
  </si>
  <si>
    <t>INDIANAPOLIS COLTS</t>
  </si>
  <si>
    <t>DETROIT LIONS</t>
  </si>
  <si>
    <t>Beat Washington in Super Bowl XIII</t>
  </si>
  <si>
    <t>Lost to Philadelphia in Super Bowl XII</t>
  </si>
  <si>
    <t>5-8</t>
  </si>
  <si>
    <t>0-5</t>
  </si>
  <si>
    <t>3-4</t>
  </si>
  <si>
    <t>4-2</t>
  </si>
  <si>
    <t>3-0</t>
  </si>
  <si>
    <t>Beat Dallas in Super Bowl VIII</t>
  </si>
  <si>
    <t>0-4</t>
  </si>
  <si>
    <t>Lost to Miami in Super Bowl VI</t>
  </si>
  <si>
    <t>Lost in AFC Championship</t>
  </si>
  <si>
    <t>2 SUPER BOWL TITLES</t>
  </si>
  <si>
    <t>3-6</t>
  </si>
  <si>
    <t>9-0</t>
  </si>
  <si>
    <t>1-3</t>
  </si>
  <si>
    <t>DARRELL W.</t>
  </si>
  <si>
    <t>PITTSBURGH STEELERS</t>
  </si>
  <si>
    <t>TAMPA BAY BUCCANEERS</t>
  </si>
  <si>
    <t>NEW ENGLAND PATRIOTS</t>
  </si>
  <si>
    <t>BUFFALO BILLS</t>
  </si>
  <si>
    <t>KANSAS CITY CHIEFS</t>
  </si>
  <si>
    <t>BALTIMORE RAVENS</t>
  </si>
  <si>
    <t>TENNESSEE OILERS</t>
  </si>
  <si>
    <t>2-6</t>
  </si>
  <si>
    <t>4-1</t>
  </si>
  <si>
    <t>Beat Oakland in Super Bowl XII</t>
  </si>
  <si>
    <t>1 SUPER BOWL TITLE</t>
  </si>
  <si>
    <t>2-11</t>
  </si>
  <si>
    <t>7-1</t>
  </si>
  <si>
    <t>6-3</t>
  </si>
  <si>
    <t>1-8</t>
  </si>
  <si>
    <t>Lost to Arizona in Super Bowl II</t>
  </si>
  <si>
    <t>Lost in NFC Championship</t>
  </si>
  <si>
    <t>Lost to Detroit in NFC Wildcard</t>
  </si>
  <si>
    <t>SEATTLE SEAHAWKS</t>
  </si>
  <si>
    <t>GREEN BAY PACKERS</t>
  </si>
  <si>
    <t>CLEVELAND BROWNS</t>
  </si>
  <si>
    <t>ATLANTA FALCONS</t>
  </si>
  <si>
    <t>3-10</t>
  </si>
  <si>
    <t>5-2</t>
  </si>
  <si>
    <t>2-7</t>
  </si>
  <si>
    <t>5-1</t>
  </si>
  <si>
    <t>Beat New England in Super Bowl III</t>
  </si>
  <si>
    <t>Lost to Baltimore in Super Bowl VII</t>
  </si>
  <si>
    <t>Beat Chicago in Super Bowl IX</t>
  </si>
  <si>
    <t>Lost to Miami in AFC Championship</t>
  </si>
  <si>
    <t>Lost to NY Jets in AFC Wildcard</t>
  </si>
  <si>
    <t>KEVIN S.</t>
  </si>
  <si>
    <t>WASHINGTON REDSKINS</t>
  </si>
  <si>
    <t>Lost to San Diego in Super Bowl XIII</t>
  </si>
  <si>
    <t>Lost to Philadelphia in NFC Championship</t>
  </si>
  <si>
    <t>CRAIG C.</t>
  </si>
  <si>
    <t>Lost to Washington in NFC Wildcard</t>
  </si>
  <si>
    <t>JOE R.</t>
  </si>
  <si>
    <t>KENT D.</t>
  </si>
  <si>
    <t>MIKE W.</t>
  </si>
  <si>
    <t>NEW YORK JETS</t>
  </si>
  <si>
    <t>1-4</t>
  </si>
  <si>
    <t>1-12</t>
  </si>
  <si>
    <t>0-8</t>
  </si>
  <si>
    <t>SAN FRANCISCO 49ERS</t>
  </si>
  <si>
    <t>CHICAGO BEARS</t>
  </si>
  <si>
    <t>11-2</t>
  </si>
  <si>
    <t>Beat Miami in Super Bowl XI</t>
  </si>
  <si>
    <t>Beat Miami in Super Bowl X</t>
  </si>
  <si>
    <t>Lost to Chicago in NFC Championship</t>
  </si>
  <si>
    <t>Lost in NFC Wildcard</t>
  </si>
  <si>
    <t>Lost to NY Giants in Super Bowl IV</t>
  </si>
  <si>
    <t>5-0</t>
  </si>
  <si>
    <t>NEW ORLEANS SAINTS</t>
  </si>
  <si>
    <t>MINNESOTA VIKINGS</t>
  </si>
  <si>
    <t>Beat Seattle in Super Bowl VII</t>
  </si>
  <si>
    <t>Lost to Miami in Super Bowl I</t>
  </si>
  <si>
    <t>Lost to Washington in NFC Championship</t>
  </si>
  <si>
    <t>2-5</t>
  </si>
  <si>
    <t>BBFFL SEASON BY SEASON RECORDS</t>
  </si>
  <si>
    <t>AFC WILDCARD</t>
  </si>
  <si>
    <t>NFC WILDCARD</t>
  </si>
  <si>
    <t>AFC CHAMPIONSHIP</t>
  </si>
  <si>
    <t>NFC CHAMPIONSHIP</t>
  </si>
  <si>
    <t>SUPERBOWL XII</t>
  </si>
  <si>
    <t>WINNER</t>
  </si>
  <si>
    <t>PTS.</t>
  </si>
  <si>
    <t>OWNER</t>
  </si>
  <si>
    <t>LOSER</t>
  </si>
  <si>
    <t>SUPERBOWL XIII</t>
  </si>
  <si>
    <t>SUPERBOWL I</t>
  </si>
  <si>
    <t>SUPERBOWL II</t>
  </si>
  <si>
    <t>SUPERBOWL III</t>
  </si>
  <si>
    <t>SUPERBOWL IV</t>
  </si>
  <si>
    <t>SUPERBOWL V</t>
  </si>
  <si>
    <t>SUPERBOWL VI</t>
  </si>
  <si>
    <t>SUPERBOWL VII</t>
  </si>
  <si>
    <t>SUPERBOWL VIII</t>
  </si>
  <si>
    <t>SUPERBOWL IX</t>
  </si>
  <si>
    <t>SUPERBOWL X</t>
  </si>
  <si>
    <t>SUPERBOWL XI</t>
  </si>
  <si>
    <t>BBFFL PLAYOFF RESULTS</t>
  </si>
  <si>
    <t>Miami Dolphins</t>
  </si>
  <si>
    <t>Washington Redskins</t>
  </si>
  <si>
    <t>Oakland Raiders</t>
  </si>
  <si>
    <t>Philadelphia Eagles</t>
  </si>
  <si>
    <t>Ryan</t>
  </si>
  <si>
    <t>Kevin</t>
  </si>
  <si>
    <t>Dennis</t>
  </si>
  <si>
    <t>Darrell</t>
  </si>
  <si>
    <t>Indianapolis Colts</t>
  </si>
  <si>
    <t>Jeff</t>
  </si>
  <si>
    <t>Craig</t>
  </si>
  <si>
    <t>Green Bay Packers</t>
  </si>
  <si>
    <t>New York Jets</t>
  </si>
  <si>
    <t>Detroit Lions</t>
  </si>
  <si>
    <t>Mike</t>
  </si>
  <si>
    <t>Joe</t>
  </si>
  <si>
    <t>Dallas Cowboys</t>
  </si>
  <si>
    <t xml:space="preserve">Mike </t>
  </si>
  <si>
    <t>Doug</t>
  </si>
  <si>
    <t>Kelly</t>
  </si>
  <si>
    <t>Kent</t>
  </si>
  <si>
    <t>Tennessee Oilers</t>
  </si>
  <si>
    <t>Atlanta Falcons</t>
  </si>
  <si>
    <t>Baltimore Ravens</t>
  </si>
  <si>
    <t>Arizona Cardinals</t>
  </si>
  <si>
    <t>Tampa Bay Buccaneers</t>
  </si>
  <si>
    <t>Tracy</t>
  </si>
  <si>
    <t>New England Patriots</t>
  </si>
  <si>
    <t>Kansas City Chiefs</t>
  </si>
  <si>
    <t>New York Giants</t>
  </si>
  <si>
    <t xml:space="preserve">Doug </t>
  </si>
  <si>
    <t>Denver Broncos</t>
  </si>
  <si>
    <t>Minnesota Vikings</t>
  </si>
  <si>
    <t>Seattle Seahawks</t>
  </si>
  <si>
    <t>Chicago Bears</t>
  </si>
  <si>
    <t>San Diego Chargers</t>
  </si>
  <si>
    <t>Houston Texans</t>
  </si>
  <si>
    <t>New Orleans Saints</t>
  </si>
  <si>
    <t>Lost to Green Bay in Super Bowl XIV</t>
  </si>
  <si>
    <t>Lost to Houston in AFC Wildcard</t>
  </si>
  <si>
    <t>Beat San Diego in Super Bowl XIV</t>
  </si>
  <si>
    <t>Lost to Green Bay in NFC Championship</t>
  </si>
  <si>
    <t>Lost to Green Bay in NFC Wildcard</t>
  </si>
  <si>
    <t>SUPERBOWL XIV</t>
  </si>
  <si>
    <t>QB</t>
  </si>
  <si>
    <t>RB</t>
  </si>
  <si>
    <t>WR</t>
  </si>
  <si>
    <t>TE</t>
  </si>
  <si>
    <t>K</t>
  </si>
  <si>
    <t>POS</t>
  </si>
  <si>
    <t>PLAYER</t>
  </si>
  <si>
    <t>FANTASY</t>
  </si>
  <si>
    <t>SEASON PTS.</t>
  </si>
  <si>
    <t>AVG. PTS.</t>
  </si>
  <si>
    <t>PER GAME</t>
  </si>
  <si>
    <t>DEF</t>
  </si>
  <si>
    <t>Pittsburgh Steelers</t>
  </si>
  <si>
    <t>David Akers</t>
  </si>
  <si>
    <t>MVP: CAM NEWTON</t>
  </si>
  <si>
    <t>MVP: ARIAN FOSTER</t>
  </si>
  <si>
    <t>Aaron Rodgers</t>
  </si>
  <si>
    <t>Arian Foster</t>
  </si>
  <si>
    <t>Peyton Hillis</t>
  </si>
  <si>
    <t>DeWayne Bowe</t>
  </si>
  <si>
    <t>Brandon Lloyd</t>
  </si>
  <si>
    <t>Antonio Gates</t>
  </si>
  <si>
    <t>MVP: AARON RODGERS</t>
  </si>
  <si>
    <t>Chris Johnson</t>
  </si>
  <si>
    <t>Maurice Jones-Drew</t>
  </si>
  <si>
    <t>Randy Moss</t>
  </si>
  <si>
    <t>Reggie Wayne</t>
  </si>
  <si>
    <t>Vernon Davis</t>
  </si>
  <si>
    <t>Nate Kaeding</t>
  </si>
  <si>
    <t>MVP: DREW BREES</t>
  </si>
  <si>
    <t>Drew Brees</t>
  </si>
  <si>
    <t>Thomas Jones</t>
  </si>
  <si>
    <t>Matt Forte</t>
  </si>
  <si>
    <t>Anquan Boldin</t>
  </si>
  <si>
    <t>Larry Fitzgerald</t>
  </si>
  <si>
    <t>Tony Gonzalez</t>
  </si>
  <si>
    <t>John Carney</t>
  </si>
  <si>
    <t>MVP: TOM BRADY</t>
  </si>
  <si>
    <t>Tom Brady</t>
  </si>
  <si>
    <t>LaDanian Tomlinson</t>
  </si>
  <si>
    <t>Brian Westbrook</t>
  </si>
  <si>
    <t>Terrell Owens</t>
  </si>
  <si>
    <t>Jason Witten</t>
  </si>
  <si>
    <t>Stephen Gostkowski</t>
  </si>
  <si>
    <t>MVP: LaDANIAN TOMLINSON</t>
  </si>
  <si>
    <t>Larry Johnson</t>
  </si>
  <si>
    <t>Chad Johnson</t>
  </si>
  <si>
    <t>Robbie Gould</t>
  </si>
  <si>
    <t>Carson Palmer</t>
  </si>
  <si>
    <t>Shaun Alexander</t>
  </si>
  <si>
    <t>Steve Smith</t>
  </si>
  <si>
    <t>Chris Chambers</t>
  </si>
  <si>
    <t>Jay Feely</t>
  </si>
  <si>
    <t>Carolina Panthers</t>
  </si>
  <si>
    <t>MVP: PEYTON MANNING</t>
  </si>
  <si>
    <t>Peyton Manning</t>
  </si>
  <si>
    <t>Tiki Barber</t>
  </si>
  <si>
    <t>Mushin Muhammed</t>
  </si>
  <si>
    <t>Adam Vinatieri</t>
  </si>
  <si>
    <t>MVP: AHMAN GREEN</t>
  </si>
  <si>
    <t>Ahman Green</t>
  </si>
  <si>
    <t>Priest Holmes</t>
  </si>
  <si>
    <t>Torry Holt</t>
  </si>
  <si>
    <t>Jeff Wilkins</t>
  </si>
  <si>
    <t>Buffalo Bills</t>
  </si>
  <si>
    <t>MVP: PRIEST HOLMES</t>
  </si>
  <si>
    <t>Rich Gannon</t>
  </si>
  <si>
    <t>Marvin Harrison</t>
  </si>
  <si>
    <t>Hines Ward</t>
  </si>
  <si>
    <t>Cleveland Browns</t>
  </si>
  <si>
    <t>Marshall Faulk</t>
  </si>
  <si>
    <t>Shannon Sharpe</t>
  </si>
  <si>
    <t>Jason Elam</t>
  </si>
  <si>
    <t>MVP: DAUNTE CULPEPPER</t>
  </si>
  <si>
    <t>Daunte Culpepper</t>
  </si>
  <si>
    <t>Edgerrin James</t>
  </si>
  <si>
    <t>Rod Smith</t>
  </si>
  <si>
    <t>Matt Stover</t>
  </si>
  <si>
    <t>Mark</t>
  </si>
  <si>
    <t>Kurt Warner</t>
  </si>
  <si>
    <t>Cris Carter</t>
  </si>
  <si>
    <t>Wesley Walls</t>
  </si>
  <si>
    <t>Mike Hollis</t>
  </si>
  <si>
    <t>Jacksonville Jaguars</t>
  </si>
  <si>
    <t>MVP: EDGERRIN JAMES</t>
  </si>
  <si>
    <t xml:space="preserve">Kelly </t>
  </si>
  <si>
    <t>MVP: STEVE YOUNG</t>
  </si>
  <si>
    <t>Steve Young</t>
  </si>
  <si>
    <t>Terrell Davis</t>
  </si>
  <si>
    <t>Jamaal Anderson</t>
  </si>
  <si>
    <t>Antonio Freeman</t>
  </si>
  <si>
    <t>Gary Anderson</t>
  </si>
  <si>
    <t>BBFFL PRO BOWL TEAMS</t>
  </si>
  <si>
    <t>TOTAL</t>
  </si>
  <si>
    <t>MVP's</t>
  </si>
  <si>
    <t>PRO BOWL PLAYERS BY OWNER</t>
  </si>
  <si>
    <t>L. Tomlinson</t>
  </si>
  <si>
    <t>R. Moss</t>
  </si>
  <si>
    <t>R. Gronkowski</t>
  </si>
  <si>
    <t>AVG PTS</t>
  </si>
  <si>
    <t>ALL-TIME SINGLE SEASON (REGULAR SEASON) SCORING RECORDS BY POSITION</t>
  </si>
  <si>
    <t>Billy</t>
  </si>
  <si>
    <t>MVP: Robert Griffin III</t>
  </si>
  <si>
    <t>3 SUPER BOWL TITLES</t>
  </si>
  <si>
    <t>Beat Washington in Super Bowl XV</t>
  </si>
  <si>
    <t>Lost to Kansas City in AFC Championship</t>
  </si>
  <si>
    <t>Lost to Kansas City in AFC Wildcard</t>
  </si>
  <si>
    <t>Lost to Kansas City in Super Bowl XV</t>
  </si>
  <si>
    <t>SUPERBOWL XV</t>
  </si>
  <si>
    <t>Lost to Atlanta in NFC Wildcard</t>
  </si>
  <si>
    <t>San Francisco 49ers</t>
  </si>
  <si>
    <t>Chris</t>
  </si>
  <si>
    <t>Jeff/Billy/Chris</t>
  </si>
  <si>
    <t>SUPERBOWL XVI</t>
  </si>
  <si>
    <t>Beat San Francisco in Super Bowl XVI</t>
  </si>
  <si>
    <t>Lost to New Orleans in NFC Wildcard</t>
  </si>
  <si>
    <t>Lost to New England in AFC Wildcard</t>
  </si>
  <si>
    <t>Lost to Miami in Super Bowl XVI</t>
  </si>
  <si>
    <t>Lost to San Francisco in NFC Championship</t>
  </si>
  <si>
    <t>MVP: Peyton Manning</t>
  </si>
  <si>
    <t>Cincinnati Bengals</t>
  </si>
  <si>
    <t>Tennessee Titans</t>
  </si>
  <si>
    <t>CAROLINA PANTHERS</t>
  </si>
  <si>
    <t>CINCINNATI BENGALS</t>
  </si>
  <si>
    <t>TENNESSEE TITANS</t>
  </si>
  <si>
    <t>13-0</t>
  </si>
  <si>
    <t>8-0</t>
  </si>
  <si>
    <t>Lost to Philadelphia in Super Bowl XVII</t>
  </si>
  <si>
    <t>Beat Cincinnati in Super Bowl XVII</t>
  </si>
  <si>
    <t>Lost to Cincinnati in AFC Wildcard</t>
  </si>
  <si>
    <t>Lost to Cincinnati in AFC Championship</t>
  </si>
  <si>
    <t>Andrew Luck - $28</t>
  </si>
  <si>
    <t>DeMarco Murray - $33</t>
  </si>
  <si>
    <t>Matt Forte - $82</t>
  </si>
  <si>
    <t>Antonio Brown - $33</t>
  </si>
  <si>
    <t>Demaryious Thomas - $56</t>
  </si>
  <si>
    <t>Rob Gronkowski - $33</t>
  </si>
  <si>
    <t>Steven Gostkowski - $5</t>
  </si>
  <si>
    <t>Philadelphia Eagles - $3</t>
  </si>
  <si>
    <t>Peyton Manning - $35</t>
  </si>
  <si>
    <t>Jamaal Charles - $79</t>
  </si>
  <si>
    <t>Adrian Peterson - $93</t>
  </si>
  <si>
    <t>Calvin Johnson - $75</t>
  </si>
  <si>
    <t>Josh Gordon - $2</t>
  </si>
  <si>
    <t>Jimmy Graham - $45</t>
  </si>
  <si>
    <t>Steven Gostkowski - $2</t>
  </si>
  <si>
    <t>Kansas City Chiefs - $2</t>
  </si>
  <si>
    <t>Robert Griffin III - $15</t>
  </si>
  <si>
    <t>Adrian Peterson - $57</t>
  </si>
  <si>
    <t>Arian Foster - $105</t>
  </si>
  <si>
    <t>Calvin Johnson - $70</t>
  </si>
  <si>
    <t>A.J. Green - $26</t>
  </si>
  <si>
    <t>Rob Gronkowski - $47</t>
  </si>
  <si>
    <t>Matt Bryant - $1</t>
  </si>
  <si>
    <t>Chicago Bears - $2</t>
  </si>
  <si>
    <t>Cam Newton - $1</t>
  </si>
  <si>
    <t>LeSean McCoy - $43</t>
  </si>
  <si>
    <t>Ray Rice - $85</t>
  </si>
  <si>
    <t>Wes Welker - $11</t>
  </si>
  <si>
    <t>Calvin Johnson - $57</t>
  </si>
  <si>
    <t>Rob Gronkowski - $1</t>
  </si>
  <si>
    <t>David Akers - $1</t>
  </si>
  <si>
    <t>Baltimore - $5</t>
  </si>
  <si>
    <t>Total</t>
  </si>
  <si>
    <t>Points For</t>
  </si>
  <si>
    <t>Points Against</t>
  </si>
  <si>
    <t>Lost to Jacksonville in AFC Championship</t>
  </si>
  <si>
    <t>Lost to St. Louis in NFC Wildcard</t>
  </si>
  <si>
    <t>JACKSONVILLE JAGUARS</t>
  </si>
  <si>
    <t>ST. LOUIS RAMS</t>
  </si>
  <si>
    <t>Lost to Jacksonville in AFC Wildcard</t>
  </si>
  <si>
    <t>Tom Brady - $3</t>
  </si>
  <si>
    <t>DeVante Freeman - $1</t>
  </si>
  <si>
    <t>Adrian Peterson - $80</t>
  </si>
  <si>
    <t>Antonio Brown - $60</t>
  </si>
  <si>
    <t>DeAndre Hopkins - $9</t>
  </si>
  <si>
    <t>Rob Gronkowski - $45</t>
  </si>
  <si>
    <t>Stephen Gostkowski - $7</t>
  </si>
  <si>
    <t>Denver Broncos - $5</t>
  </si>
  <si>
    <t>MVP: Tom Brady</t>
  </si>
  <si>
    <t>SUPERBOWL XVII</t>
  </si>
  <si>
    <t>St. Louis Rams</t>
  </si>
  <si>
    <t>SUPERBOWL XVIII</t>
  </si>
  <si>
    <t>Lost to Green Bay in Super Bowl XVIII</t>
  </si>
  <si>
    <t>Beat Jacksonville in Super Bowl XVIII</t>
  </si>
  <si>
    <t>+/-</t>
  </si>
  <si>
    <t>Points Difference</t>
  </si>
  <si>
    <t>DENVER BRONCOS</t>
  </si>
  <si>
    <t>HOUSTON OILERS</t>
  </si>
  <si>
    <t>Lost to Seattle in Super Bowl XIX</t>
  </si>
  <si>
    <t>Beat New England in Super Bowl XIX</t>
  </si>
  <si>
    <t>Lost to Seattle in NFC Wildcard</t>
  </si>
  <si>
    <t>Lost to New England in AFC Championship</t>
  </si>
  <si>
    <t>Lost to Seattle in NFC Championship</t>
  </si>
  <si>
    <t>Drew Brees  - $21</t>
  </si>
  <si>
    <t>David Johnson - $51</t>
  </si>
  <si>
    <t>Ezikiel Elliott - $65</t>
  </si>
  <si>
    <t>Mike Evans - $22</t>
  </si>
  <si>
    <t>Antonio Brown $77</t>
  </si>
  <si>
    <t>Justin Tucker $1</t>
  </si>
  <si>
    <t>Minnesota Vikings - $3</t>
  </si>
  <si>
    <t>N.Y. Giants</t>
  </si>
  <si>
    <t>Jimmy Graham - $8</t>
  </si>
  <si>
    <t>MVP: David Johnson</t>
  </si>
  <si>
    <t>MVP: Andrew Luck</t>
  </si>
  <si>
    <t>Houston Oilers</t>
  </si>
  <si>
    <t>Beat San Francisco 49ers in Super Bowl XX</t>
  </si>
  <si>
    <t>Lost to San Diego in AFC Wildcard</t>
  </si>
  <si>
    <t>4-8</t>
  </si>
  <si>
    <t>Lost to San Diego in Super Bowl XX</t>
  </si>
  <si>
    <t>14-9</t>
  </si>
  <si>
    <t>SUPERBOWL XIX</t>
  </si>
  <si>
    <t>SUPERBOWL XX</t>
  </si>
  <si>
    <t>Russell Wilson - $32</t>
  </si>
  <si>
    <t>Jacksonville Jaguars - $1</t>
  </si>
  <si>
    <t>Greg Zuerlein - $1</t>
  </si>
  <si>
    <t>Travis Kelce - $22</t>
  </si>
  <si>
    <t>Antonio Brown - $88</t>
  </si>
  <si>
    <t>DeAndre Hopkins - $8</t>
  </si>
  <si>
    <t>Todd Gurley - $21</t>
  </si>
  <si>
    <t>NY Giants</t>
  </si>
  <si>
    <t>MVP: Russell Wilson</t>
  </si>
  <si>
    <t>LOS ANGELES RAMS</t>
  </si>
  <si>
    <t>Los Angeles Rams</t>
  </si>
  <si>
    <t>MVP: Todd Gurley</t>
  </si>
  <si>
    <t>Patrick Mahomes - $12</t>
  </si>
  <si>
    <t>Todd Gurley - $83</t>
  </si>
  <si>
    <t>Saquon Barkley - $65</t>
  </si>
  <si>
    <t>Tyreek Hill - $32</t>
  </si>
  <si>
    <t>Davante Adams - $35</t>
  </si>
  <si>
    <t>Travis Kelce - $31</t>
  </si>
  <si>
    <t>Jason Myers - $1</t>
  </si>
  <si>
    <t>Chicago Bears - $1</t>
  </si>
  <si>
    <t>LeVeon Bell - $94</t>
  </si>
  <si>
    <t>0 SUPER BOWL TITLES</t>
  </si>
  <si>
    <t>SUPERBOWL XXI</t>
  </si>
  <si>
    <t>Lost to Tennessee in AFC Wildcard</t>
  </si>
  <si>
    <t>Beat Houston in Super Bowl XXI</t>
  </si>
  <si>
    <t>Lost to LA Rams in Super Bowl XXI</t>
  </si>
  <si>
    <t>6-11</t>
  </si>
  <si>
    <t>Lost to LA Rams in NFC Championship</t>
  </si>
  <si>
    <t>12-10</t>
  </si>
  <si>
    <t>Lost to Houston in AFC Championship</t>
  </si>
  <si>
    <t>G. Zuerlein</t>
  </si>
  <si>
    <t>158-128</t>
  </si>
  <si>
    <t>92-87</t>
  </si>
  <si>
    <t>66-41</t>
  </si>
  <si>
    <t>105-90</t>
  </si>
  <si>
    <t>66-53</t>
  </si>
  <si>
    <t>39-37</t>
  </si>
  <si>
    <t>133-114</t>
  </si>
  <si>
    <t>86-60</t>
  </si>
  <si>
    <t>41-46</t>
  </si>
  <si>
    <t>91-78</t>
  </si>
  <si>
    <t>58-46</t>
  </si>
  <si>
    <t>33-32</t>
  </si>
  <si>
    <t>142-144</t>
  </si>
  <si>
    <t>95-87</t>
  </si>
  <si>
    <t>47-57</t>
  </si>
  <si>
    <t>BILLY/JEFF M.</t>
  </si>
  <si>
    <t>39-52</t>
  </si>
  <si>
    <t>19-37</t>
  </si>
  <si>
    <t>20-15</t>
  </si>
  <si>
    <t>CHRIS</t>
  </si>
  <si>
    <t>134-152</t>
  </si>
  <si>
    <t>90-92</t>
  </si>
  <si>
    <t>44-60</t>
  </si>
  <si>
    <t>98-97</t>
  </si>
  <si>
    <t>62-64</t>
  </si>
  <si>
    <t>36-33</t>
  </si>
  <si>
    <t>94-75</t>
  </si>
  <si>
    <t>55-49</t>
  </si>
  <si>
    <t>39-26</t>
  </si>
  <si>
    <t>140-146</t>
  </si>
  <si>
    <t>88-94</t>
  </si>
  <si>
    <t>52-52</t>
  </si>
  <si>
    <t>Lamar Jackson - $25</t>
  </si>
  <si>
    <t>Christian McCaffrey - $82</t>
  </si>
  <si>
    <t>Dalvin Cook - $35</t>
  </si>
  <si>
    <t>Michael Thomas $60</t>
  </si>
  <si>
    <t>Chris Godwin - $3</t>
  </si>
  <si>
    <t>Travis Kelce - $36</t>
  </si>
  <si>
    <t>Will Lutz - $4</t>
  </si>
  <si>
    <t>New England Patriots - $1</t>
  </si>
  <si>
    <t>MVP: Lamar Jackson</t>
  </si>
  <si>
    <t>Jacksonville/New England</t>
  </si>
  <si>
    <t>2017/2019</t>
  </si>
  <si>
    <t>Doug/Doug</t>
  </si>
  <si>
    <t>82-113</t>
  </si>
  <si>
    <t>52-64</t>
  </si>
  <si>
    <t>30-49</t>
  </si>
  <si>
    <t>WINS</t>
  </si>
  <si>
    <t>LOSSES</t>
  </si>
  <si>
    <t>WINS HEAD-TO-HEAD</t>
  </si>
  <si>
    <t>LOSSES HEAD-TO-HEAD</t>
  </si>
  <si>
    <t>12-7</t>
  </si>
  <si>
    <t>3-3</t>
  </si>
  <si>
    <t>SUPERBOWL XXII</t>
  </si>
  <si>
    <t>13-9</t>
  </si>
  <si>
    <t>1-5</t>
  </si>
  <si>
    <t>13-10</t>
  </si>
  <si>
    <t>Beat Green Bay Packers in Super Bowl XXII</t>
  </si>
  <si>
    <t>Lost to New England in Super Bowl XXII</t>
  </si>
  <si>
    <t>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</si>
</sst>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2" borderId="12" xfId="0" applyFont="1" applyFill="1" applyBorder="1" applyAlignment="1">
      <alignment horizontal="center"/>
    </xf>
    <xf numFmtId="0" fontId="4" fillId="0" borderId="13" xfId="0" applyFont="1" applyBorder="1"/>
    <xf numFmtId="0" fontId="6" fillId="0" borderId="0" xfId="0" applyFont="1" applyAlignment="1">
      <alignment horizontal="center"/>
    </xf>
    <xf numFmtId="0" fontId="5" fillId="0" borderId="12" xfId="0" quotePrefix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16" fontId="0" fillId="0" borderId="8" xfId="0" quotePrefix="1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12" fillId="0" borderId="9" xfId="0" applyFont="1" applyBorder="1"/>
    <xf numFmtId="0" fontId="11" fillId="0" borderId="0" xfId="0" applyFont="1"/>
    <xf numFmtId="0" fontId="11" fillId="0" borderId="6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9" xfId="0" applyFont="1" applyBorder="1"/>
    <xf numFmtId="0" fontId="12" fillId="0" borderId="0" xfId="0" applyFont="1" applyAlignment="1">
      <alignment horizontal="center"/>
    </xf>
    <xf numFmtId="0" fontId="12" fillId="0" borderId="17" xfId="0" applyFont="1" applyBorder="1"/>
    <xf numFmtId="0" fontId="12" fillId="0" borderId="16" xfId="0" applyFont="1" applyBorder="1"/>
    <xf numFmtId="0" fontId="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/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0" xfId="0" applyFont="1" applyBorder="1"/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2" xfId="0" applyFont="1" applyBorder="1"/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2" fontId="14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4" fillId="0" borderId="6" xfId="0" applyFont="1" applyBorder="1"/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0" borderId="8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3" xfId="0" applyBorder="1"/>
    <xf numFmtId="0" fontId="12" fillId="0" borderId="23" xfId="0" applyFont="1" applyBorder="1"/>
    <xf numFmtId="0" fontId="5" fillId="0" borderId="24" xfId="0" applyFont="1" applyBorder="1" applyAlignment="1">
      <alignment horizontal="center"/>
    </xf>
    <xf numFmtId="0" fontId="0" fillId="0" borderId="21" xfId="0" applyBorder="1"/>
    <xf numFmtId="0" fontId="3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40" fontId="0" fillId="0" borderId="9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40" fontId="3" fillId="0" borderId="3" xfId="0" applyNumberFormat="1" applyFont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3" fillId="0" borderId="5" xfId="0" quotePrefix="1" applyNumberFormat="1" applyFont="1" applyBorder="1" applyAlignment="1">
      <alignment horizontal="center"/>
    </xf>
    <xf numFmtId="40" fontId="3" fillId="0" borderId="6" xfId="0" applyNumberFormat="1" applyFont="1" applyBorder="1" applyAlignment="1">
      <alignment horizontal="center"/>
    </xf>
    <xf numFmtId="40" fontId="3" fillId="0" borderId="7" xfId="0" applyNumberFormat="1" applyFont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12" fillId="0" borderId="8" xfId="0" applyNumberFormat="1" applyFont="1" applyBorder="1" applyAlignment="1">
      <alignment horizontal="center"/>
    </xf>
    <xf numFmtId="40" fontId="2" fillId="0" borderId="12" xfId="0" applyNumberFormat="1" applyFont="1" applyBorder="1" applyAlignment="1">
      <alignment horizontal="center"/>
    </xf>
    <xf numFmtId="40" fontId="2" fillId="3" borderId="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0" fontId="1" fillId="0" borderId="6" xfId="0" applyNumberFormat="1" applyFont="1" applyBorder="1" applyAlignment="1">
      <alignment horizontal="center"/>
    </xf>
    <xf numFmtId="40" fontId="1" fillId="0" borderId="7" xfId="0" applyNumberFormat="1" applyFont="1" applyBorder="1" applyAlignment="1">
      <alignment horizontal="center"/>
    </xf>
    <xf numFmtId="40" fontId="3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0" fillId="3" borderId="8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40" fontId="1" fillId="0" borderId="6" xfId="0" applyNumberFormat="1" applyFont="1" applyFill="1" applyBorder="1" applyAlignment="1">
      <alignment horizontal="center"/>
    </xf>
    <xf numFmtId="0" fontId="5" fillId="0" borderId="25" xfId="0" quotePrefix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26" xfId="0" quotePrefix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0" fontId="2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12" fillId="0" borderId="2" xfId="0" quotePrefix="1" applyNumberFormat="1" applyFont="1" applyBorder="1" applyAlignment="1">
      <alignment horizontal="center"/>
    </xf>
    <xf numFmtId="0" fontId="12" fillId="3" borderId="23" xfId="0" applyFont="1" applyFill="1" applyBorder="1"/>
    <xf numFmtId="0" fontId="12" fillId="3" borderId="9" xfId="0" applyFont="1" applyFill="1" applyBorder="1"/>
    <xf numFmtId="0" fontId="0" fillId="3" borderId="9" xfId="0" applyFill="1" applyBorder="1"/>
    <xf numFmtId="0" fontId="1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"/>
  <sheetViews>
    <sheetView tabSelected="1" workbookViewId="0">
      <selection activeCell="B1" sqref="B1:H1"/>
    </sheetView>
  </sheetViews>
  <sheetFormatPr defaultRowHeight="12.75" x14ac:dyDescent="0.2"/>
  <cols>
    <col min="1" max="1" width="6.85546875" style="3" customWidth="1"/>
    <col min="2" max="2" width="24.28515625" style="1" customWidth="1"/>
    <col min="3" max="3" width="8.7109375" style="2" customWidth="1"/>
    <col min="6" max="6" width="12.42578125" customWidth="1"/>
    <col min="8" max="8" width="38.140625" customWidth="1"/>
    <col min="9" max="10" width="12.140625" style="97" customWidth="1"/>
    <col min="11" max="11" width="16.5703125" style="97" customWidth="1"/>
  </cols>
  <sheetData>
    <row r="1" spans="1:11" ht="23.25" x14ac:dyDescent="0.35">
      <c r="B1" s="135" t="s">
        <v>143</v>
      </c>
      <c r="C1" s="135"/>
      <c r="D1" s="135"/>
      <c r="E1" s="135"/>
      <c r="F1" s="135"/>
      <c r="G1" s="135"/>
      <c r="H1" s="135"/>
    </row>
    <row r="2" spans="1:11" ht="13.5" thickBot="1" x14ac:dyDescent="0.25"/>
    <row r="3" spans="1:11" ht="15.75" thickBot="1" x14ac:dyDescent="0.3">
      <c r="B3" s="19" t="s">
        <v>115</v>
      </c>
      <c r="C3" s="6" t="s">
        <v>15</v>
      </c>
      <c r="D3" s="7" t="s">
        <v>17</v>
      </c>
      <c r="E3" s="7" t="s">
        <v>19</v>
      </c>
      <c r="F3" s="7" t="s">
        <v>21</v>
      </c>
      <c r="G3" s="7" t="s">
        <v>22</v>
      </c>
      <c r="H3" s="8"/>
      <c r="I3" s="98" t="s">
        <v>373</v>
      </c>
      <c r="J3" s="99" t="s">
        <v>373</v>
      </c>
      <c r="K3" s="100" t="s">
        <v>395</v>
      </c>
    </row>
    <row r="4" spans="1:11" x14ac:dyDescent="0.2">
      <c r="A4" s="13" t="s">
        <v>13</v>
      </c>
      <c r="B4" s="14" t="s">
        <v>14</v>
      </c>
      <c r="C4" s="9" t="s">
        <v>16</v>
      </c>
      <c r="D4" s="4" t="s">
        <v>18</v>
      </c>
      <c r="E4" s="4" t="s">
        <v>20</v>
      </c>
      <c r="F4" s="4" t="s">
        <v>20</v>
      </c>
      <c r="G4" s="4" t="s">
        <v>20</v>
      </c>
      <c r="H4" s="10" t="s">
        <v>23</v>
      </c>
      <c r="I4" s="101" t="s">
        <v>374</v>
      </c>
      <c r="J4" s="102" t="s">
        <v>375</v>
      </c>
      <c r="K4" s="102" t="s">
        <v>396</v>
      </c>
    </row>
    <row r="5" spans="1:11" s="1" customFormat="1" x14ac:dyDescent="0.2">
      <c r="A5" s="109">
        <v>2019</v>
      </c>
      <c r="B5" s="74" t="s">
        <v>85</v>
      </c>
      <c r="C5" s="11" t="s">
        <v>10</v>
      </c>
      <c r="D5" s="23">
        <f>8/13</f>
        <v>0.61538461538461542</v>
      </c>
      <c r="E5" s="82" t="s">
        <v>28</v>
      </c>
      <c r="F5" s="82" t="s">
        <v>55</v>
      </c>
      <c r="G5" s="82" t="s">
        <v>36</v>
      </c>
      <c r="H5" s="74" t="s">
        <v>120</v>
      </c>
      <c r="I5" s="112">
        <v>16295.5</v>
      </c>
      <c r="J5" s="111">
        <v>14921.5</v>
      </c>
      <c r="K5" s="96">
        <f t="shared" ref="K5:K17" si="0">I5-J5</f>
        <v>1374</v>
      </c>
    </row>
    <row r="6" spans="1:11" s="1" customFormat="1" x14ac:dyDescent="0.2">
      <c r="A6" s="109">
        <v>2018</v>
      </c>
      <c r="B6" s="74" t="s">
        <v>104</v>
      </c>
      <c r="C6" s="11" t="s">
        <v>7</v>
      </c>
      <c r="D6" s="23">
        <f>7/13</f>
        <v>0.53846153846153844</v>
      </c>
      <c r="E6" s="82" t="s">
        <v>26</v>
      </c>
      <c r="F6" s="82" t="s">
        <v>33</v>
      </c>
      <c r="G6" s="5" t="s">
        <v>38</v>
      </c>
      <c r="H6" s="12" t="s">
        <v>42</v>
      </c>
      <c r="I6" s="110">
        <v>15270</v>
      </c>
      <c r="J6" s="111">
        <v>15087.5</v>
      </c>
      <c r="K6" s="96">
        <f t="shared" si="0"/>
        <v>182.5</v>
      </c>
    </row>
    <row r="7" spans="1:11" s="1" customFormat="1" x14ac:dyDescent="0.2">
      <c r="A7" s="109">
        <v>2017</v>
      </c>
      <c r="B7" s="74" t="s">
        <v>1</v>
      </c>
      <c r="C7" s="11" t="s">
        <v>10</v>
      </c>
      <c r="D7" s="23">
        <f>8/13</f>
        <v>0.61538461538461542</v>
      </c>
      <c r="E7" s="82" t="s">
        <v>26</v>
      </c>
      <c r="F7" s="82" t="s">
        <v>92</v>
      </c>
      <c r="G7" s="82" t="s">
        <v>36</v>
      </c>
      <c r="H7" s="74" t="s">
        <v>120</v>
      </c>
      <c r="I7" s="110">
        <v>14550</v>
      </c>
      <c r="J7" s="111">
        <v>13603</v>
      </c>
      <c r="K7" s="96">
        <f t="shared" si="0"/>
        <v>947</v>
      </c>
    </row>
    <row r="8" spans="1:11" s="32" customFormat="1" x14ac:dyDescent="0.2">
      <c r="A8" s="33">
        <v>2016</v>
      </c>
      <c r="B8" s="74" t="s">
        <v>102</v>
      </c>
      <c r="C8" s="11" t="s">
        <v>7</v>
      </c>
      <c r="D8" s="23">
        <f>7/13</f>
        <v>0.53846153846153844</v>
      </c>
      <c r="E8" s="5" t="s">
        <v>28</v>
      </c>
      <c r="F8" s="82" t="s">
        <v>125</v>
      </c>
      <c r="G8" s="82" t="s">
        <v>74</v>
      </c>
      <c r="H8" s="142" t="s">
        <v>400</v>
      </c>
      <c r="I8" s="103">
        <v>12258.5</v>
      </c>
      <c r="J8" s="96">
        <v>12369</v>
      </c>
      <c r="K8" s="96">
        <f t="shared" si="0"/>
        <v>-110.5</v>
      </c>
    </row>
    <row r="9" spans="1:11" s="32" customFormat="1" x14ac:dyDescent="0.2">
      <c r="A9" s="33">
        <v>2015</v>
      </c>
      <c r="B9" s="74" t="s">
        <v>378</v>
      </c>
      <c r="C9" s="11" t="s">
        <v>7</v>
      </c>
      <c r="D9" s="23">
        <f>7/13</f>
        <v>0.53846153846153844</v>
      </c>
      <c r="E9" s="82" t="s">
        <v>52</v>
      </c>
      <c r="F9" s="82" t="s">
        <v>55</v>
      </c>
      <c r="G9" s="82" t="s">
        <v>57</v>
      </c>
      <c r="H9" s="31" t="s">
        <v>393</v>
      </c>
      <c r="I9" s="103">
        <v>10918.5</v>
      </c>
      <c r="J9" s="96">
        <v>11546.5</v>
      </c>
      <c r="K9" s="96">
        <f t="shared" si="0"/>
        <v>-628</v>
      </c>
    </row>
    <row r="10" spans="1:11" s="32" customFormat="1" x14ac:dyDescent="0.2">
      <c r="A10" s="33">
        <v>2014</v>
      </c>
      <c r="B10" s="74" t="s">
        <v>2</v>
      </c>
      <c r="C10" s="11" t="s">
        <v>7</v>
      </c>
      <c r="D10" s="23">
        <f>7/13</f>
        <v>0.53846153846153844</v>
      </c>
      <c r="E10" s="82" t="s">
        <v>26</v>
      </c>
      <c r="F10" s="82" t="s">
        <v>33</v>
      </c>
      <c r="G10" s="82" t="s">
        <v>74</v>
      </c>
      <c r="H10" s="142" t="s">
        <v>338</v>
      </c>
      <c r="I10" s="103">
        <v>11651</v>
      </c>
      <c r="J10" s="96">
        <v>11280</v>
      </c>
      <c r="K10" s="96">
        <f t="shared" si="0"/>
        <v>371</v>
      </c>
    </row>
    <row r="11" spans="1:11" s="32" customFormat="1" x14ac:dyDescent="0.2">
      <c r="A11" s="33">
        <v>2013</v>
      </c>
      <c r="B11" s="30" t="s">
        <v>116</v>
      </c>
      <c r="C11" s="11" t="s">
        <v>7</v>
      </c>
      <c r="D11" s="23">
        <f>7/13</f>
        <v>0.53846153846153844</v>
      </c>
      <c r="E11" s="82" t="s">
        <v>26</v>
      </c>
      <c r="F11" s="82" t="s">
        <v>33</v>
      </c>
      <c r="G11" s="82" t="s">
        <v>36</v>
      </c>
      <c r="H11" s="31" t="s">
        <v>325</v>
      </c>
      <c r="I11" s="103">
        <v>12746</v>
      </c>
      <c r="J11" s="96">
        <v>12801</v>
      </c>
      <c r="K11" s="96">
        <f t="shared" si="0"/>
        <v>-55</v>
      </c>
    </row>
    <row r="12" spans="1:11" s="32" customFormat="1" x14ac:dyDescent="0.2">
      <c r="A12" s="33">
        <v>2012</v>
      </c>
      <c r="B12" s="30" t="s">
        <v>116</v>
      </c>
      <c r="C12" s="11" t="s">
        <v>12</v>
      </c>
      <c r="D12" s="23">
        <f>10/13</f>
        <v>0.76923076923076927</v>
      </c>
      <c r="E12" s="5" t="s">
        <v>28</v>
      </c>
      <c r="F12" s="5" t="s">
        <v>92</v>
      </c>
      <c r="G12" s="5" t="s">
        <v>39</v>
      </c>
      <c r="H12" s="12" t="s">
        <v>317</v>
      </c>
      <c r="I12" s="103">
        <v>13405</v>
      </c>
      <c r="J12" s="96">
        <v>11668</v>
      </c>
      <c r="K12" s="96">
        <f t="shared" si="0"/>
        <v>1737</v>
      </c>
    </row>
    <row r="13" spans="1:11" s="32" customFormat="1" x14ac:dyDescent="0.2">
      <c r="A13" s="33">
        <v>2011</v>
      </c>
      <c r="B13" s="30" t="s">
        <v>116</v>
      </c>
      <c r="C13" s="11" t="s">
        <v>11</v>
      </c>
      <c r="D13" s="23">
        <f>6/13</f>
        <v>0.46153846153846156</v>
      </c>
      <c r="E13" s="5" t="s">
        <v>91</v>
      </c>
      <c r="F13" s="5" t="s">
        <v>92</v>
      </c>
      <c r="G13" s="5" t="s">
        <v>38</v>
      </c>
      <c r="H13" s="12" t="s">
        <v>42</v>
      </c>
      <c r="I13" s="103">
        <v>11476</v>
      </c>
      <c r="J13" s="96">
        <v>12693</v>
      </c>
      <c r="K13" s="96">
        <f t="shared" si="0"/>
        <v>-1217</v>
      </c>
    </row>
    <row r="14" spans="1:11" x14ac:dyDescent="0.2">
      <c r="A14" s="15">
        <v>2010</v>
      </c>
      <c r="B14" s="16" t="s">
        <v>116</v>
      </c>
      <c r="C14" s="11" t="s">
        <v>7</v>
      </c>
      <c r="D14" s="23">
        <f>7/13</f>
        <v>0.53846153846153844</v>
      </c>
      <c r="E14" s="5" t="s">
        <v>53</v>
      </c>
      <c r="F14" s="5" t="s">
        <v>92</v>
      </c>
      <c r="G14" s="5" t="s">
        <v>57</v>
      </c>
      <c r="H14" s="12" t="s">
        <v>117</v>
      </c>
      <c r="I14" s="103">
        <v>11341</v>
      </c>
      <c r="J14" s="96">
        <v>11592.5</v>
      </c>
      <c r="K14" s="96">
        <f t="shared" si="0"/>
        <v>-251.5</v>
      </c>
    </row>
    <row r="15" spans="1:11" x14ac:dyDescent="0.2">
      <c r="A15" s="15">
        <v>2009</v>
      </c>
      <c r="B15" s="16" t="s">
        <v>116</v>
      </c>
      <c r="C15" s="11" t="s">
        <v>10</v>
      </c>
      <c r="D15" s="23">
        <f>8/13</f>
        <v>0.61538461538461542</v>
      </c>
      <c r="E15" s="5" t="s">
        <v>28</v>
      </c>
      <c r="F15" s="5" t="s">
        <v>55</v>
      </c>
      <c r="G15" s="5" t="s">
        <v>39</v>
      </c>
      <c r="H15" s="12" t="s">
        <v>118</v>
      </c>
      <c r="I15" s="103">
        <v>12474</v>
      </c>
      <c r="J15" s="96">
        <v>10928</v>
      </c>
      <c r="K15" s="96">
        <f t="shared" si="0"/>
        <v>1546</v>
      </c>
    </row>
    <row r="16" spans="1:11" x14ac:dyDescent="0.2">
      <c r="A16" s="15">
        <v>2008</v>
      </c>
      <c r="B16" s="16" t="s">
        <v>116</v>
      </c>
      <c r="C16" s="11" t="s">
        <v>7</v>
      </c>
      <c r="D16" s="23">
        <f>7/13</f>
        <v>0.53846153846153844</v>
      </c>
      <c r="E16" s="5" t="s">
        <v>53</v>
      </c>
      <c r="F16" s="5" t="s">
        <v>92</v>
      </c>
      <c r="G16" s="5" t="s">
        <v>38</v>
      </c>
      <c r="H16" s="12" t="s">
        <v>42</v>
      </c>
      <c r="I16" s="103">
        <v>11928.5</v>
      </c>
      <c r="J16" s="96">
        <v>11827</v>
      </c>
      <c r="K16" s="96">
        <f t="shared" si="0"/>
        <v>101.5</v>
      </c>
    </row>
    <row r="17" spans="1:11" x14ac:dyDescent="0.2">
      <c r="A17" s="15">
        <v>2007</v>
      </c>
      <c r="B17" s="16" t="s">
        <v>116</v>
      </c>
      <c r="C17" s="11" t="s">
        <v>70</v>
      </c>
      <c r="D17" s="23">
        <f>5/13</f>
        <v>0.38461538461538464</v>
      </c>
      <c r="E17" s="5" t="s">
        <v>91</v>
      </c>
      <c r="F17" s="5" t="s">
        <v>33</v>
      </c>
      <c r="G17" s="5" t="s">
        <v>38</v>
      </c>
      <c r="H17" s="12" t="s">
        <v>42</v>
      </c>
      <c r="I17" s="103">
        <v>10983</v>
      </c>
      <c r="J17" s="96">
        <v>11860</v>
      </c>
      <c r="K17" s="96">
        <f t="shared" si="0"/>
        <v>-877</v>
      </c>
    </row>
    <row r="18" spans="1:11" ht="13.5" thickBot="1" x14ac:dyDescent="0.25">
      <c r="A18" s="17"/>
      <c r="B18" s="18" t="s">
        <v>24</v>
      </c>
      <c r="C18" s="20" t="s">
        <v>480</v>
      </c>
      <c r="D18" s="21">
        <f>94/169</f>
        <v>0.55621301775147924</v>
      </c>
      <c r="E18" s="24" t="s">
        <v>481</v>
      </c>
      <c r="F18" s="24" t="s">
        <v>482</v>
      </c>
      <c r="G18" s="24" t="s">
        <v>505</v>
      </c>
      <c r="H18" s="22" t="s">
        <v>79</v>
      </c>
      <c r="I18" s="105">
        <f>SUM(I6:I17)</f>
        <v>149001.5</v>
      </c>
      <c r="J18" s="105">
        <f>SUM(J6:J17)</f>
        <v>147255.5</v>
      </c>
      <c r="K18" s="105">
        <f>SUM(K6:K17)</f>
        <v>1746</v>
      </c>
    </row>
    <row r="19" spans="1:11" x14ac:dyDescent="0.2">
      <c r="A19" s="129"/>
      <c r="B19" s="116"/>
      <c r="C19" s="124"/>
      <c r="D19" s="125"/>
      <c r="E19" s="126"/>
      <c r="F19" s="126"/>
      <c r="G19" s="126"/>
      <c r="H19" s="127"/>
      <c r="I19" s="128"/>
      <c r="J19" s="120"/>
      <c r="K19" s="120"/>
    </row>
    <row r="20" spans="1:11" ht="13.5" thickBot="1" x14ac:dyDescent="0.25">
      <c r="A20" s="116"/>
      <c r="B20" s="116"/>
      <c r="C20" s="124"/>
      <c r="D20" s="125"/>
      <c r="E20" s="126"/>
      <c r="F20" s="126"/>
      <c r="G20" s="126"/>
      <c r="H20" s="127"/>
      <c r="I20" s="128"/>
      <c r="J20" s="120"/>
      <c r="K20" s="120"/>
    </row>
    <row r="21" spans="1:11" ht="15.75" thickBot="1" x14ac:dyDescent="0.3">
      <c r="B21" s="19" t="s">
        <v>25</v>
      </c>
      <c r="C21" s="6" t="s">
        <v>15</v>
      </c>
      <c r="D21" s="7" t="s">
        <v>17</v>
      </c>
      <c r="E21" s="7" t="s">
        <v>19</v>
      </c>
      <c r="F21" s="7" t="s">
        <v>21</v>
      </c>
      <c r="G21" s="7" t="s">
        <v>22</v>
      </c>
      <c r="H21" s="8"/>
      <c r="I21" s="98" t="s">
        <v>373</v>
      </c>
      <c r="J21" s="99" t="s">
        <v>373</v>
      </c>
      <c r="K21" s="100" t="s">
        <v>395</v>
      </c>
    </row>
    <row r="22" spans="1:11" x14ac:dyDescent="0.2">
      <c r="A22" s="13" t="s">
        <v>13</v>
      </c>
      <c r="B22" s="14" t="s">
        <v>14</v>
      </c>
      <c r="C22" s="9" t="s">
        <v>16</v>
      </c>
      <c r="D22" s="4" t="s">
        <v>18</v>
      </c>
      <c r="E22" s="4" t="s">
        <v>20</v>
      </c>
      <c r="F22" s="4" t="s">
        <v>20</v>
      </c>
      <c r="G22" s="4" t="s">
        <v>20</v>
      </c>
      <c r="H22" s="10" t="s">
        <v>23</v>
      </c>
      <c r="I22" s="101" t="s">
        <v>374</v>
      </c>
      <c r="J22" s="102" t="s">
        <v>375</v>
      </c>
      <c r="K22" s="102" t="s">
        <v>396</v>
      </c>
    </row>
    <row r="23" spans="1:11" s="49" customFormat="1" x14ac:dyDescent="0.2">
      <c r="A23" s="81">
        <v>2019</v>
      </c>
      <c r="B23" s="16" t="s">
        <v>5</v>
      </c>
      <c r="C23" s="11" t="s">
        <v>8</v>
      </c>
      <c r="D23" s="23">
        <f>4/13</f>
        <v>0.30769230769230771</v>
      </c>
      <c r="E23" s="5" t="s">
        <v>27</v>
      </c>
      <c r="F23" s="5" t="s">
        <v>33</v>
      </c>
      <c r="G23" s="5" t="s">
        <v>38</v>
      </c>
      <c r="H23" s="12" t="s">
        <v>42</v>
      </c>
      <c r="I23" s="123">
        <v>13924.5</v>
      </c>
      <c r="J23" s="111">
        <v>15508</v>
      </c>
      <c r="K23" s="96">
        <f t="shared" ref="K23" si="1">I23-J23</f>
        <v>-1583.5</v>
      </c>
    </row>
    <row r="24" spans="1:11" s="49" customFormat="1" x14ac:dyDescent="0.2">
      <c r="A24" s="81">
        <v>2018</v>
      </c>
      <c r="B24" s="16" t="s">
        <v>334</v>
      </c>
      <c r="C24" s="11" t="s">
        <v>10</v>
      </c>
      <c r="D24" s="23">
        <f>8/13</f>
        <v>0.61538461538461542</v>
      </c>
      <c r="E24" s="82" t="s">
        <v>52</v>
      </c>
      <c r="F24" s="82" t="s">
        <v>33</v>
      </c>
      <c r="G24" s="5" t="s">
        <v>39</v>
      </c>
      <c r="H24" s="12" t="s">
        <v>452</v>
      </c>
      <c r="I24" s="112">
        <v>16886</v>
      </c>
      <c r="J24" s="111">
        <v>16134.5</v>
      </c>
      <c r="K24" s="96">
        <f t="shared" ref="K24" si="2">I24-J24</f>
        <v>751.5</v>
      </c>
    </row>
    <row r="25" spans="1:11" s="49" customFormat="1" x14ac:dyDescent="0.2">
      <c r="A25" s="81">
        <v>2017</v>
      </c>
      <c r="B25" s="16" t="s">
        <v>87</v>
      </c>
      <c r="C25" s="11" t="s">
        <v>11</v>
      </c>
      <c r="D25" s="23">
        <f>6/13</f>
        <v>0.46153846153846156</v>
      </c>
      <c r="E25" s="82" t="s">
        <v>53</v>
      </c>
      <c r="F25" s="82" t="s">
        <v>33</v>
      </c>
      <c r="G25" s="5" t="s">
        <v>38</v>
      </c>
      <c r="H25" s="12" t="s">
        <v>42</v>
      </c>
      <c r="I25" s="110">
        <v>13619.5</v>
      </c>
      <c r="J25" s="111">
        <v>13915.5</v>
      </c>
      <c r="K25" s="96">
        <f t="shared" ref="K25:K37" si="3">I25-J25</f>
        <v>-296</v>
      </c>
    </row>
    <row r="26" spans="1:11" x14ac:dyDescent="0.2">
      <c r="A26" s="81">
        <v>2016</v>
      </c>
      <c r="B26" s="16" t="s">
        <v>397</v>
      </c>
      <c r="C26" s="11" t="s">
        <v>70</v>
      </c>
      <c r="D26" s="23">
        <f>5/13</f>
        <v>0.38461538461538464</v>
      </c>
      <c r="E26" s="5" t="s">
        <v>91</v>
      </c>
      <c r="F26" s="5" t="s">
        <v>33</v>
      </c>
      <c r="G26" s="5" t="s">
        <v>38</v>
      </c>
      <c r="H26" s="12" t="s">
        <v>42</v>
      </c>
      <c r="I26" s="103">
        <v>12223</v>
      </c>
      <c r="J26" s="96">
        <v>11826</v>
      </c>
      <c r="K26" s="96">
        <f t="shared" si="3"/>
        <v>397</v>
      </c>
    </row>
    <row r="27" spans="1:11" x14ac:dyDescent="0.2">
      <c r="A27" s="81">
        <v>2015</v>
      </c>
      <c r="B27" s="16" t="s">
        <v>87</v>
      </c>
      <c r="C27" s="11" t="s">
        <v>7</v>
      </c>
      <c r="D27" s="23">
        <f>7/13</f>
        <v>0.53846153846153844</v>
      </c>
      <c r="E27" s="5" t="s">
        <v>26</v>
      </c>
      <c r="F27" s="5" t="s">
        <v>33</v>
      </c>
      <c r="G27" s="5" t="s">
        <v>36</v>
      </c>
      <c r="H27" s="31" t="s">
        <v>380</v>
      </c>
      <c r="I27" s="103">
        <v>12927.5</v>
      </c>
      <c r="J27" s="96">
        <v>11930</v>
      </c>
      <c r="K27" s="96">
        <f t="shared" si="3"/>
        <v>997.5</v>
      </c>
    </row>
    <row r="28" spans="1:11" x14ac:dyDescent="0.2">
      <c r="A28" s="81">
        <v>2014</v>
      </c>
      <c r="B28" s="16" t="s">
        <v>67</v>
      </c>
      <c r="C28" s="11" t="s">
        <v>11</v>
      </c>
      <c r="D28" s="23">
        <f>6/13</f>
        <v>0.46153846153846156</v>
      </c>
      <c r="E28" s="5" t="s">
        <v>26</v>
      </c>
      <c r="F28" s="5" t="s">
        <v>55</v>
      </c>
      <c r="G28" s="5" t="s">
        <v>38</v>
      </c>
      <c r="H28" s="12" t="s">
        <v>42</v>
      </c>
      <c r="I28" s="96">
        <v>11986.5</v>
      </c>
      <c r="J28" s="96">
        <v>12570.5</v>
      </c>
      <c r="K28" s="96">
        <f t="shared" si="3"/>
        <v>-584</v>
      </c>
    </row>
    <row r="29" spans="1:11" x14ac:dyDescent="0.2">
      <c r="A29" s="81">
        <v>2013</v>
      </c>
      <c r="B29" s="16" t="s">
        <v>86</v>
      </c>
      <c r="C29" s="11" t="s">
        <v>7</v>
      </c>
      <c r="D29" s="23">
        <f>7/13</f>
        <v>0.53846153846153844</v>
      </c>
      <c r="E29" s="5" t="s">
        <v>26</v>
      </c>
      <c r="F29" s="5" t="s">
        <v>33</v>
      </c>
      <c r="G29" s="82" t="s">
        <v>39</v>
      </c>
      <c r="H29" s="31" t="s">
        <v>113</v>
      </c>
      <c r="I29" s="106">
        <v>13943</v>
      </c>
      <c r="J29" s="96">
        <v>12996.5</v>
      </c>
      <c r="K29" s="96">
        <f t="shared" si="3"/>
        <v>946.5</v>
      </c>
    </row>
    <row r="30" spans="1:11" x14ac:dyDescent="0.2">
      <c r="A30" s="15">
        <v>2012</v>
      </c>
      <c r="B30" s="16" t="s">
        <v>86</v>
      </c>
      <c r="C30" s="11" t="s">
        <v>9</v>
      </c>
      <c r="D30" s="23">
        <f>9/13</f>
        <v>0.69230769230769229</v>
      </c>
      <c r="E30" s="5" t="s">
        <v>28</v>
      </c>
      <c r="F30" s="5" t="s">
        <v>33</v>
      </c>
      <c r="G30" s="5" t="s">
        <v>36</v>
      </c>
      <c r="H30" s="74" t="s">
        <v>315</v>
      </c>
      <c r="I30" s="106">
        <v>13485</v>
      </c>
      <c r="J30" s="96">
        <v>12735</v>
      </c>
      <c r="K30" s="96">
        <f t="shared" si="3"/>
        <v>750</v>
      </c>
    </row>
    <row r="31" spans="1:11" x14ac:dyDescent="0.2">
      <c r="A31" s="15">
        <v>2011</v>
      </c>
      <c r="B31" s="16" t="s">
        <v>6</v>
      </c>
      <c r="C31" s="11" t="s">
        <v>9</v>
      </c>
      <c r="D31" s="23">
        <f>9/13</f>
        <v>0.69230769230769229</v>
      </c>
      <c r="E31" s="5" t="s">
        <v>28</v>
      </c>
      <c r="F31" s="5" t="s">
        <v>33</v>
      </c>
      <c r="G31" s="5" t="s">
        <v>39</v>
      </c>
      <c r="H31" s="30" t="s">
        <v>58</v>
      </c>
      <c r="I31" s="104">
        <v>13602.5</v>
      </c>
      <c r="J31" s="96">
        <v>11934.5</v>
      </c>
      <c r="K31" s="96">
        <f t="shared" si="3"/>
        <v>1668</v>
      </c>
    </row>
    <row r="32" spans="1:11" x14ac:dyDescent="0.2">
      <c r="A32" s="15">
        <v>2010</v>
      </c>
      <c r="B32" s="16" t="s">
        <v>6</v>
      </c>
      <c r="C32" s="11" t="s">
        <v>7</v>
      </c>
      <c r="D32" s="23">
        <f>7/13</f>
        <v>0.53846153846153844</v>
      </c>
      <c r="E32" s="5" t="s">
        <v>26</v>
      </c>
      <c r="F32" s="5" t="s">
        <v>33</v>
      </c>
      <c r="G32" s="5" t="s">
        <v>36</v>
      </c>
      <c r="H32" s="12" t="s">
        <v>37</v>
      </c>
      <c r="I32" s="103">
        <v>12425.5</v>
      </c>
      <c r="J32" s="96">
        <v>12677</v>
      </c>
      <c r="K32" s="96">
        <f t="shared" si="3"/>
        <v>-251.5</v>
      </c>
    </row>
    <row r="33" spans="1:11" x14ac:dyDescent="0.2">
      <c r="A33" s="15">
        <v>2009</v>
      </c>
      <c r="B33" s="16" t="s">
        <v>5</v>
      </c>
      <c r="C33" s="11" t="s">
        <v>8</v>
      </c>
      <c r="D33" s="23">
        <f>4/13</f>
        <v>0.30769230769230771</v>
      </c>
      <c r="E33" s="5" t="s">
        <v>27</v>
      </c>
      <c r="F33" s="5" t="s">
        <v>33</v>
      </c>
      <c r="G33" s="5" t="s">
        <v>38</v>
      </c>
      <c r="H33" s="12" t="s">
        <v>42</v>
      </c>
      <c r="I33" s="103">
        <v>11045.5</v>
      </c>
      <c r="J33" s="96">
        <v>12632</v>
      </c>
      <c r="K33" s="96">
        <f t="shared" si="3"/>
        <v>-1586.5</v>
      </c>
    </row>
    <row r="34" spans="1:11" x14ac:dyDescent="0.2">
      <c r="A34" s="15">
        <v>2008</v>
      </c>
      <c r="B34" s="16" t="s">
        <v>5</v>
      </c>
      <c r="C34" s="11" t="s">
        <v>9</v>
      </c>
      <c r="D34" s="23">
        <f>9/13</f>
        <v>0.69230769230769229</v>
      </c>
      <c r="E34" s="5" t="s">
        <v>28</v>
      </c>
      <c r="F34" s="5" t="s">
        <v>33</v>
      </c>
      <c r="G34" s="5" t="s">
        <v>36</v>
      </c>
      <c r="H34" s="12" t="s">
        <v>43</v>
      </c>
      <c r="I34" s="103">
        <v>12481.5</v>
      </c>
      <c r="J34" s="96">
        <v>11363.5</v>
      </c>
      <c r="K34" s="96">
        <f t="shared" si="3"/>
        <v>1118</v>
      </c>
    </row>
    <row r="35" spans="1:11" x14ac:dyDescent="0.2">
      <c r="A35" s="15">
        <v>2007</v>
      </c>
      <c r="B35" s="16" t="s">
        <v>5</v>
      </c>
      <c r="C35" s="11" t="s">
        <v>7</v>
      </c>
      <c r="D35" s="23">
        <f>7/13</f>
        <v>0.53846153846153844</v>
      </c>
      <c r="E35" s="5" t="s">
        <v>26</v>
      </c>
      <c r="F35" s="5" t="s">
        <v>33</v>
      </c>
      <c r="G35" s="5" t="s">
        <v>36</v>
      </c>
      <c r="H35" s="12" t="s">
        <v>44</v>
      </c>
      <c r="I35" s="103">
        <v>11686</v>
      </c>
      <c r="J35" s="96">
        <v>11551.5</v>
      </c>
      <c r="K35" s="96">
        <f t="shared" si="3"/>
        <v>134.5</v>
      </c>
    </row>
    <row r="36" spans="1:11" x14ac:dyDescent="0.2">
      <c r="A36" s="15">
        <v>2006</v>
      </c>
      <c r="B36" s="16" t="s">
        <v>5</v>
      </c>
      <c r="C36" s="11" t="s">
        <v>7</v>
      </c>
      <c r="D36" s="23">
        <f>7/13</f>
        <v>0.53846153846153844</v>
      </c>
      <c r="E36" s="5" t="s">
        <v>26</v>
      </c>
      <c r="F36" s="5" t="s">
        <v>33</v>
      </c>
      <c r="G36" s="5" t="s">
        <v>38</v>
      </c>
      <c r="H36" s="12" t="s">
        <v>42</v>
      </c>
      <c r="I36" s="103">
        <v>11728.5</v>
      </c>
      <c r="J36" s="96">
        <v>11680.5</v>
      </c>
      <c r="K36" s="96">
        <f t="shared" si="3"/>
        <v>48</v>
      </c>
    </row>
    <row r="37" spans="1:11" x14ac:dyDescent="0.2">
      <c r="A37" s="15">
        <v>2005</v>
      </c>
      <c r="B37" s="16" t="s">
        <v>5</v>
      </c>
      <c r="C37" s="11" t="s">
        <v>10</v>
      </c>
      <c r="D37" s="23">
        <f>8/13</f>
        <v>0.61538461538461542</v>
      </c>
      <c r="E37" s="5" t="s">
        <v>30</v>
      </c>
      <c r="F37" s="5" t="s">
        <v>31</v>
      </c>
      <c r="G37" s="5" t="s">
        <v>39</v>
      </c>
      <c r="H37" s="12" t="s">
        <v>45</v>
      </c>
      <c r="I37" s="103">
        <v>11997</v>
      </c>
      <c r="J37" s="96">
        <v>11928.5</v>
      </c>
      <c r="K37" s="96">
        <f t="shared" si="3"/>
        <v>68.5</v>
      </c>
    </row>
    <row r="38" spans="1:11" x14ac:dyDescent="0.2">
      <c r="A38" s="15">
        <v>2004</v>
      </c>
      <c r="B38" s="16" t="s">
        <v>4</v>
      </c>
      <c r="C38" s="11" t="s">
        <v>11</v>
      </c>
      <c r="D38" s="23">
        <f>6/13</f>
        <v>0.46153846153846156</v>
      </c>
      <c r="E38" s="5" t="s">
        <v>29</v>
      </c>
      <c r="F38" s="5" t="s">
        <v>34</v>
      </c>
      <c r="G38" s="5" t="s">
        <v>36</v>
      </c>
      <c r="H38" s="12" t="s">
        <v>46</v>
      </c>
      <c r="I38" s="103"/>
      <c r="J38" s="96"/>
      <c r="K38" s="96"/>
    </row>
    <row r="39" spans="1:11" x14ac:dyDescent="0.2">
      <c r="A39" s="15">
        <v>2003</v>
      </c>
      <c r="B39" s="16" t="s">
        <v>3</v>
      </c>
      <c r="C39" s="11" t="s">
        <v>9</v>
      </c>
      <c r="D39" s="23">
        <f>9/13</f>
        <v>0.69230769230769229</v>
      </c>
      <c r="E39" s="5" t="s">
        <v>31</v>
      </c>
      <c r="F39" s="5" t="s">
        <v>35</v>
      </c>
      <c r="G39" s="5" t="s">
        <v>40</v>
      </c>
      <c r="H39" s="143" t="s">
        <v>47</v>
      </c>
      <c r="I39" s="103"/>
      <c r="J39" s="96"/>
      <c r="K39" s="96"/>
    </row>
    <row r="40" spans="1:11" x14ac:dyDescent="0.2">
      <c r="A40" s="15">
        <v>2002</v>
      </c>
      <c r="B40" s="16" t="s">
        <v>2</v>
      </c>
      <c r="C40" s="11" t="s">
        <v>10</v>
      </c>
      <c r="D40" s="23">
        <f>8/13</f>
        <v>0.61538461538461542</v>
      </c>
      <c r="E40" s="5" t="s">
        <v>31</v>
      </c>
      <c r="F40" s="5" t="s">
        <v>30</v>
      </c>
      <c r="G40" s="5" t="s">
        <v>40</v>
      </c>
      <c r="H40" s="143" t="s">
        <v>48</v>
      </c>
      <c r="I40" s="103"/>
      <c r="J40" s="96"/>
      <c r="K40" s="96"/>
    </row>
    <row r="41" spans="1:11" x14ac:dyDescent="0.2">
      <c r="A41" s="15">
        <v>2001</v>
      </c>
      <c r="B41" s="16" t="s">
        <v>1</v>
      </c>
      <c r="C41" s="11" t="s">
        <v>12</v>
      </c>
      <c r="D41" s="23">
        <f>10/13</f>
        <v>0.76923076923076927</v>
      </c>
      <c r="E41" s="5" t="s">
        <v>32</v>
      </c>
      <c r="F41" s="5" t="s">
        <v>30</v>
      </c>
      <c r="G41" s="5" t="s">
        <v>40</v>
      </c>
      <c r="H41" s="143" t="s">
        <v>49</v>
      </c>
      <c r="I41" s="103"/>
      <c r="J41" s="96"/>
      <c r="K41" s="96"/>
    </row>
    <row r="42" spans="1:11" x14ac:dyDescent="0.2">
      <c r="A42" s="15">
        <v>2000</v>
      </c>
      <c r="B42" s="16" t="s">
        <v>1</v>
      </c>
      <c r="C42" s="11" t="s">
        <v>11</v>
      </c>
      <c r="D42" s="23">
        <f>6/13</f>
        <v>0.46153846153846156</v>
      </c>
      <c r="E42" s="5" t="s">
        <v>29</v>
      </c>
      <c r="F42" s="5" t="s">
        <v>34</v>
      </c>
      <c r="G42" s="5" t="s">
        <v>38</v>
      </c>
      <c r="H42" s="12" t="s">
        <v>42</v>
      </c>
      <c r="I42" s="103"/>
      <c r="J42" s="96"/>
      <c r="K42" s="96"/>
    </row>
    <row r="43" spans="1:11" x14ac:dyDescent="0.2">
      <c r="A43" s="15">
        <v>1999</v>
      </c>
      <c r="B43" s="16" t="s">
        <v>0</v>
      </c>
      <c r="C43" s="11" t="s">
        <v>10</v>
      </c>
      <c r="D43" s="23">
        <f>8/13</f>
        <v>0.61538461538461542</v>
      </c>
      <c r="E43" s="5" t="s">
        <v>31</v>
      </c>
      <c r="F43" s="5" t="s">
        <v>30</v>
      </c>
      <c r="G43" s="5" t="s">
        <v>40</v>
      </c>
      <c r="H43" s="143" t="s">
        <v>50</v>
      </c>
      <c r="I43" s="103"/>
      <c r="J43" s="96"/>
      <c r="K43" s="96"/>
    </row>
    <row r="44" spans="1:11" x14ac:dyDescent="0.2">
      <c r="A44" s="15">
        <v>1998</v>
      </c>
      <c r="B44" s="16" t="s">
        <v>0</v>
      </c>
      <c r="C44" s="11" t="s">
        <v>10</v>
      </c>
      <c r="D44" s="23">
        <f>8/13</f>
        <v>0.61538461538461542</v>
      </c>
      <c r="E44" s="5" t="s">
        <v>31</v>
      </c>
      <c r="F44" s="5" t="s">
        <v>30</v>
      </c>
      <c r="G44" s="5" t="s">
        <v>38</v>
      </c>
      <c r="H44" s="12" t="s">
        <v>42</v>
      </c>
      <c r="I44" s="103"/>
      <c r="J44" s="96"/>
      <c r="K44" s="96"/>
    </row>
    <row r="45" spans="1:11" ht="13.5" thickBot="1" x14ac:dyDescent="0.25">
      <c r="A45" s="17"/>
      <c r="B45" s="18" t="s">
        <v>24</v>
      </c>
      <c r="C45" s="20" t="s">
        <v>454</v>
      </c>
      <c r="D45" s="21">
        <f>158/286</f>
        <v>0.55244755244755239</v>
      </c>
      <c r="E45" s="24" t="s">
        <v>455</v>
      </c>
      <c r="F45" s="24" t="s">
        <v>456</v>
      </c>
      <c r="G45" s="24" t="s">
        <v>451</v>
      </c>
      <c r="H45" s="22" t="s">
        <v>41</v>
      </c>
      <c r="I45" s="105">
        <f>SUM(I24:I44)</f>
        <v>180037</v>
      </c>
      <c r="J45" s="105">
        <f>SUM(J24:J44)</f>
        <v>175875.5</v>
      </c>
      <c r="K45" s="105">
        <f>SUM(K24:K44)</f>
        <v>4161.5</v>
      </c>
    </row>
    <row r="46" spans="1:11" x14ac:dyDescent="0.2">
      <c r="A46" s="115"/>
      <c r="B46" s="116"/>
      <c r="C46" s="117"/>
      <c r="D46" s="118"/>
      <c r="E46" s="117"/>
      <c r="F46" s="117"/>
      <c r="G46" s="117"/>
      <c r="H46" s="119"/>
      <c r="I46" s="120"/>
      <c r="J46" s="120"/>
      <c r="K46" s="120"/>
    </row>
    <row r="47" spans="1:11" ht="13.5" thickBot="1" x14ac:dyDescent="0.25"/>
    <row r="48" spans="1:11" ht="15.75" thickBot="1" x14ac:dyDescent="0.3">
      <c r="B48" s="19" t="s">
        <v>51</v>
      </c>
      <c r="C48" s="6" t="s">
        <v>15</v>
      </c>
      <c r="D48" s="7" t="s">
        <v>17</v>
      </c>
      <c r="E48" s="7" t="s">
        <v>19</v>
      </c>
      <c r="F48" s="7" t="s">
        <v>21</v>
      </c>
      <c r="G48" s="7" t="s">
        <v>22</v>
      </c>
      <c r="H48" s="93"/>
      <c r="I48" s="98" t="s">
        <v>373</v>
      </c>
      <c r="J48" s="99" t="s">
        <v>373</v>
      </c>
      <c r="K48" s="100" t="s">
        <v>395</v>
      </c>
    </row>
    <row r="49" spans="1:11" x14ac:dyDescent="0.2">
      <c r="A49" s="13" t="s">
        <v>13</v>
      </c>
      <c r="B49" s="14" t="s">
        <v>14</v>
      </c>
      <c r="C49" s="9" t="s">
        <v>16</v>
      </c>
      <c r="D49" s="4" t="s">
        <v>18</v>
      </c>
      <c r="E49" s="4" t="s">
        <v>20</v>
      </c>
      <c r="F49" s="4" t="s">
        <v>20</v>
      </c>
      <c r="G49" s="4" t="s">
        <v>20</v>
      </c>
      <c r="H49" s="94" t="s">
        <v>23</v>
      </c>
      <c r="I49" s="101" t="s">
        <v>374</v>
      </c>
      <c r="J49" s="102" t="s">
        <v>375</v>
      </c>
      <c r="K49" s="102" t="s">
        <v>396</v>
      </c>
    </row>
    <row r="50" spans="1:11" s="1" customFormat="1" x14ac:dyDescent="0.2">
      <c r="A50" s="109">
        <v>2019</v>
      </c>
      <c r="B50" s="16" t="s">
        <v>86</v>
      </c>
      <c r="C50" s="11" t="s">
        <v>7</v>
      </c>
      <c r="D50" s="23">
        <f>7/13</f>
        <v>0.53846153846153844</v>
      </c>
      <c r="E50" s="82" t="s">
        <v>52</v>
      </c>
      <c r="F50" s="82" t="s">
        <v>55</v>
      </c>
      <c r="G50" s="140" t="s">
        <v>74</v>
      </c>
      <c r="H50" s="141" t="s">
        <v>511</v>
      </c>
      <c r="I50" s="110">
        <v>14952</v>
      </c>
      <c r="J50" s="111">
        <v>14900</v>
      </c>
      <c r="K50" s="96">
        <f t="shared" ref="K50" si="4">I50-J50</f>
        <v>52</v>
      </c>
    </row>
    <row r="51" spans="1:11" s="1" customFormat="1" x14ac:dyDescent="0.2">
      <c r="A51" s="109">
        <v>2018</v>
      </c>
      <c r="B51" s="74" t="s">
        <v>137</v>
      </c>
      <c r="C51" s="11" t="s">
        <v>7</v>
      </c>
      <c r="D51" s="23">
        <f>7/13</f>
        <v>0.53846153846153844</v>
      </c>
      <c r="E51" s="82" t="s">
        <v>52</v>
      </c>
      <c r="F51" s="82" t="s">
        <v>55</v>
      </c>
      <c r="G51" s="82" t="s">
        <v>39</v>
      </c>
      <c r="H51" s="91" t="s">
        <v>450</v>
      </c>
      <c r="I51" s="110">
        <v>16058</v>
      </c>
      <c r="J51" s="111">
        <v>15587</v>
      </c>
      <c r="K51" s="96">
        <f t="shared" ref="K51:K58" si="5">I51-J51</f>
        <v>471</v>
      </c>
    </row>
    <row r="52" spans="1:11" s="1" customFormat="1" x14ac:dyDescent="0.2">
      <c r="A52" s="109">
        <v>2017</v>
      </c>
      <c r="B52" s="74" t="s">
        <v>103</v>
      </c>
      <c r="C52" s="83" t="s">
        <v>126</v>
      </c>
      <c r="D52" s="23">
        <f>1/13</f>
        <v>7.6923076923076927E-2</v>
      </c>
      <c r="E52" s="82" t="s">
        <v>27</v>
      </c>
      <c r="F52" s="82" t="s">
        <v>71</v>
      </c>
      <c r="G52" s="5" t="s">
        <v>38</v>
      </c>
      <c r="H52" s="90" t="s">
        <v>42</v>
      </c>
      <c r="I52" s="110">
        <v>11734.5</v>
      </c>
      <c r="J52" s="111">
        <v>14793</v>
      </c>
      <c r="K52" s="96">
        <f t="shared" si="5"/>
        <v>-3058.5</v>
      </c>
    </row>
    <row r="53" spans="1:11" x14ac:dyDescent="0.2">
      <c r="A53" s="15">
        <v>2016</v>
      </c>
      <c r="B53" s="16" t="s">
        <v>86</v>
      </c>
      <c r="C53" s="11" t="s">
        <v>9</v>
      </c>
      <c r="D53" s="23">
        <f>9/13</f>
        <v>0.69230769230769229</v>
      </c>
      <c r="E53" s="5" t="s">
        <v>28</v>
      </c>
      <c r="F53" s="5" t="s">
        <v>33</v>
      </c>
      <c r="G53" s="5" t="s">
        <v>39</v>
      </c>
      <c r="H53" s="91" t="s">
        <v>399</v>
      </c>
      <c r="I53" s="106">
        <v>14074</v>
      </c>
      <c r="J53" s="96">
        <v>12389</v>
      </c>
      <c r="K53" s="96">
        <f t="shared" si="5"/>
        <v>1685</v>
      </c>
    </row>
    <row r="54" spans="1:11" x14ac:dyDescent="0.2">
      <c r="A54" s="15">
        <v>2015</v>
      </c>
      <c r="B54" s="16" t="s">
        <v>3</v>
      </c>
      <c r="C54" s="11" t="s">
        <v>7</v>
      </c>
      <c r="D54" s="23">
        <f>7/13</f>
        <v>0.53846153846153844</v>
      </c>
      <c r="E54" s="5" t="s">
        <v>26</v>
      </c>
      <c r="F54" s="5" t="s">
        <v>33</v>
      </c>
      <c r="G54" s="5" t="s">
        <v>38</v>
      </c>
      <c r="H54" s="90" t="s">
        <v>42</v>
      </c>
      <c r="I54" s="103">
        <v>11689</v>
      </c>
      <c r="J54" s="96">
        <v>11903.5</v>
      </c>
      <c r="K54" s="96">
        <f t="shared" si="5"/>
        <v>-214.5</v>
      </c>
    </row>
    <row r="55" spans="1:11" x14ac:dyDescent="0.2">
      <c r="A55" s="15">
        <v>2014</v>
      </c>
      <c r="B55" s="16" t="s">
        <v>105</v>
      </c>
      <c r="C55" s="11" t="s">
        <v>11</v>
      </c>
      <c r="D55" s="23">
        <f>6/13</f>
        <v>0.46153846153846156</v>
      </c>
      <c r="E55" s="5" t="s">
        <v>91</v>
      </c>
      <c r="F55" s="5" t="s">
        <v>92</v>
      </c>
      <c r="G55" s="5" t="s">
        <v>38</v>
      </c>
      <c r="H55" s="90" t="s">
        <v>42</v>
      </c>
      <c r="I55" s="103">
        <v>12347</v>
      </c>
      <c r="J55" s="96">
        <v>13746.5</v>
      </c>
      <c r="K55" s="96">
        <f t="shared" si="5"/>
        <v>-1399.5</v>
      </c>
    </row>
    <row r="56" spans="1:11" x14ac:dyDescent="0.2">
      <c r="A56" s="15">
        <v>2013</v>
      </c>
      <c r="B56" s="16" t="s">
        <v>3</v>
      </c>
      <c r="C56" s="11" t="s">
        <v>12</v>
      </c>
      <c r="D56" s="23">
        <f>10/13</f>
        <v>0.76923076923076927</v>
      </c>
      <c r="E56" s="5" t="s">
        <v>28</v>
      </c>
      <c r="F56" s="5" t="s">
        <v>92</v>
      </c>
      <c r="G56" s="82" t="s">
        <v>40</v>
      </c>
      <c r="H56" s="141" t="s">
        <v>324</v>
      </c>
      <c r="I56" s="103">
        <v>12963.5</v>
      </c>
      <c r="J56" s="96">
        <v>11977</v>
      </c>
      <c r="K56" s="96">
        <f t="shared" si="5"/>
        <v>986.5</v>
      </c>
    </row>
    <row r="57" spans="1:11" x14ac:dyDescent="0.2">
      <c r="A57" s="15">
        <v>2012</v>
      </c>
      <c r="B57" s="16" t="s">
        <v>3</v>
      </c>
      <c r="C57" s="11" t="s">
        <v>10</v>
      </c>
      <c r="D57" s="23">
        <f>8/13</f>
        <v>0.61538461538461542</v>
      </c>
      <c r="E57" s="5" t="s">
        <v>52</v>
      </c>
      <c r="F57" s="5" t="s">
        <v>33</v>
      </c>
      <c r="G57" s="5" t="s">
        <v>36</v>
      </c>
      <c r="H57" s="91" t="s">
        <v>316</v>
      </c>
      <c r="I57" s="103">
        <v>12755.5</v>
      </c>
      <c r="J57" s="96">
        <v>12948</v>
      </c>
      <c r="K57" s="96">
        <f t="shared" si="5"/>
        <v>-192.5</v>
      </c>
    </row>
    <row r="58" spans="1:11" x14ac:dyDescent="0.2">
      <c r="A58" s="15">
        <v>2011</v>
      </c>
      <c r="B58" s="16" t="s">
        <v>3</v>
      </c>
      <c r="C58" s="11" t="s">
        <v>11</v>
      </c>
      <c r="D58" s="23">
        <f>6/13</f>
        <v>0.46153846153846156</v>
      </c>
      <c r="E58" s="5" t="s">
        <v>53</v>
      </c>
      <c r="F58" s="5" t="s">
        <v>33</v>
      </c>
      <c r="G58" s="5" t="s">
        <v>36</v>
      </c>
      <c r="H58" s="91" t="s">
        <v>205</v>
      </c>
      <c r="I58" s="103">
        <v>12042</v>
      </c>
      <c r="J58" s="96">
        <v>12382.5</v>
      </c>
      <c r="K58" s="96">
        <f t="shared" si="5"/>
        <v>-340.5</v>
      </c>
    </row>
    <row r="59" spans="1:11" x14ac:dyDescent="0.2">
      <c r="A59" s="15">
        <v>2010</v>
      </c>
      <c r="B59" s="16" t="s">
        <v>3</v>
      </c>
      <c r="C59" s="11" t="s">
        <v>7</v>
      </c>
      <c r="D59" s="23">
        <f>7/13</f>
        <v>0.53846153846153844</v>
      </c>
      <c r="E59" s="5" t="s">
        <v>52</v>
      </c>
      <c r="F59" s="5" t="s">
        <v>55</v>
      </c>
      <c r="G59" s="5" t="s">
        <v>39</v>
      </c>
      <c r="H59" s="90" t="s">
        <v>58</v>
      </c>
      <c r="I59" s="103">
        <v>13216</v>
      </c>
      <c r="J59" s="96">
        <v>12437.5</v>
      </c>
      <c r="K59" s="96">
        <f t="shared" ref="K59:K63" si="6">I59-J59</f>
        <v>778.5</v>
      </c>
    </row>
    <row r="60" spans="1:11" x14ac:dyDescent="0.2">
      <c r="A60" s="15">
        <v>2009</v>
      </c>
      <c r="B60" s="16" t="s">
        <v>3</v>
      </c>
      <c r="C60" s="11" t="s">
        <v>10</v>
      </c>
      <c r="D60" s="23">
        <f>8/13</f>
        <v>0.61538461538461542</v>
      </c>
      <c r="E60" s="5" t="s">
        <v>52</v>
      </c>
      <c r="F60" s="5" t="s">
        <v>33</v>
      </c>
      <c r="G60" s="5" t="s">
        <v>39</v>
      </c>
      <c r="H60" s="90" t="s">
        <v>59</v>
      </c>
      <c r="I60" s="103">
        <v>12646</v>
      </c>
      <c r="J60" s="96">
        <v>10909.5</v>
      </c>
      <c r="K60" s="96">
        <f t="shared" si="6"/>
        <v>1736.5</v>
      </c>
    </row>
    <row r="61" spans="1:11" x14ac:dyDescent="0.2">
      <c r="A61" s="15">
        <v>2008</v>
      </c>
      <c r="B61" s="16" t="s">
        <v>3</v>
      </c>
      <c r="C61" s="11" t="s">
        <v>9</v>
      </c>
      <c r="D61" s="23">
        <f>9/13</f>
        <v>0.69230769230769229</v>
      </c>
      <c r="E61" s="5" t="s">
        <v>28</v>
      </c>
      <c r="F61" s="5" t="s">
        <v>33</v>
      </c>
      <c r="G61" s="5" t="s">
        <v>39</v>
      </c>
      <c r="H61" s="90" t="s">
        <v>60</v>
      </c>
      <c r="I61" s="103">
        <v>11152</v>
      </c>
      <c r="J61" s="96">
        <v>11144.5</v>
      </c>
      <c r="K61" s="96">
        <f t="shared" si="6"/>
        <v>7.5</v>
      </c>
    </row>
    <row r="62" spans="1:11" x14ac:dyDescent="0.2">
      <c r="A62" s="15">
        <v>2007</v>
      </c>
      <c r="B62" s="16" t="s">
        <v>3</v>
      </c>
      <c r="C62" s="11" t="s">
        <v>11</v>
      </c>
      <c r="D62" s="23">
        <f>6/13</f>
        <v>0.46153846153846156</v>
      </c>
      <c r="E62" s="5" t="s">
        <v>53</v>
      </c>
      <c r="F62" s="5" t="s">
        <v>33</v>
      </c>
      <c r="G62" s="5" t="s">
        <v>57</v>
      </c>
      <c r="H62" s="90" t="s">
        <v>61</v>
      </c>
      <c r="I62" s="103">
        <v>11216</v>
      </c>
      <c r="J62" s="96">
        <v>11742</v>
      </c>
      <c r="K62" s="96">
        <f t="shared" si="6"/>
        <v>-526</v>
      </c>
    </row>
    <row r="63" spans="1:11" x14ac:dyDescent="0.2">
      <c r="A63" s="15">
        <v>2006</v>
      </c>
      <c r="B63" s="16" t="s">
        <v>3</v>
      </c>
      <c r="C63" s="11" t="s">
        <v>10</v>
      </c>
      <c r="D63" s="23">
        <f>8/13</f>
        <v>0.61538461538461542</v>
      </c>
      <c r="E63" s="5" t="s">
        <v>28</v>
      </c>
      <c r="F63" s="5" t="s">
        <v>55</v>
      </c>
      <c r="G63" s="5" t="s">
        <v>39</v>
      </c>
      <c r="H63" s="90" t="s">
        <v>62</v>
      </c>
      <c r="I63" s="103">
        <v>11015</v>
      </c>
      <c r="J63" s="96">
        <v>10701.5</v>
      </c>
      <c r="K63" s="96">
        <f t="shared" si="6"/>
        <v>313.5</v>
      </c>
    </row>
    <row r="64" spans="1:11" x14ac:dyDescent="0.2">
      <c r="A64" s="15">
        <v>2005</v>
      </c>
      <c r="B64" s="16" t="s">
        <v>3</v>
      </c>
      <c r="C64" s="11" t="s">
        <v>11</v>
      </c>
      <c r="D64" s="23">
        <f>6/13</f>
        <v>0.46153846153846156</v>
      </c>
      <c r="E64" s="5" t="s">
        <v>54</v>
      </c>
      <c r="F64" s="5" t="s">
        <v>56</v>
      </c>
      <c r="G64" s="5" t="s">
        <v>36</v>
      </c>
      <c r="H64" s="90" t="s">
        <v>63</v>
      </c>
      <c r="I64" s="103">
        <v>10956</v>
      </c>
      <c r="J64" s="96">
        <v>9985</v>
      </c>
      <c r="K64" s="96">
        <f t="shared" ref="K64" si="7">I64-J64</f>
        <v>971</v>
      </c>
    </row>
    <row r="65" spans="1:11" ht="13.5" thickBot="1" x14ac:dyDescent="0.25">
      <c r="A65" s="17"/>
      <c r="B65" s="18" t="s">
        <v>24</v>
      </c>
      <c r="C65" s="20" t="s">
        <v>457</v>
      </c>
      <c r="D65" s="21">
        <f>105/195</f>
        <v>0.53846153846153844</v>
      </c>
      <c r="E65" s="24" t="s">
        <v>458</v>
      </c>
      <c r="F65" s="24" t="s">
        <v>459</v>
      </c>
      <c r="G65" s="24" t="s">
        <v>510</v>
      </c>
      <c r="H65" s="92" t="s">
        <v>94</v>
      </c>
      <c r="I65" s="105">
        <f>SUM(I51:I64)</f>
        <v>173864.5</v>
      </c>
      <c r="J65" s="105">
        <f>SUM(J51:J64)</f>
        <v>172646.5</v>
      </c>
      <c r="K65" s="105">
        <f>SUM(K51:K64)</f>
        <v>1218</v>
      </c>
    </row>
    <row r="67" spans="1:11" ht="13.5" thickBot="1" x14ac:dyDescent="0.25"/>
    <row r="68" spans="1:11" ht="15.75" thickBot="1" x14ac:dyDescent="0.3">
      <c r="B68" s="19" t="s">
        <v>64</v>
      </c>
      <c r="C68" s="6" t="s">
        <v>15</v>
      </c>
      <c r="D68" s="7" t="s">
        <v>17</v>
      </c>
      <c r="E68" s="7" t="s">
        <v>19</v>
      </c>
      <c r="F68" s="7" t="s">
        <v>21</v>
      </c>
      <c r="G68" s="7" t="s">
        <v>22</v>
      </c>
      <c r="H68" s="8"/>
      <c r="I68" s="98" t="s">
        <v>373</v>
      </c>
      <c r="J68" s="99" t="s">
        <v>373</v>
      </c>
      <c r="K68" s="100" t="s">
        <v>395</v>
      </c>
    </row>
    <row r="69" spans="1:11" x14ac:dyDescent="0.2">
      <c r="A69" s="13" t="s">
        <v>13</v>
      </c>
      <c r="B69" s="14" t="s">
        <v>14</v>
      </c>
      <c r="C69" s="9" t="s">
        <v>16</v>
      </c>
      <c r="D69" s="4" t="s">
        <v>18</v>
      </c>
      <c r="E69" s="4" t="s">
        <v>20</v>
      </c>
      <c r="F69" s="4" t="s">
        <v>20</v>
      </c>
      <c r="G69" s="4" t="s">
        <v>20</v>
      </c>
      <c r="H69" s="10" t="s">
        <v>23</v>
      </c>
      <c r="I69" s="101" t="s">
        <v>374</v>
      </c>
      <c r="J69" s="102" t="s">
        <v>375</v>
      </c>
      <c r="K69" s="102" t="s">
        <v>396</v>
      </c>
    </row>
    <row r="70" spans="1:11" s="1" customFormat="1" x14ac:dyDescent="0.2">
      <c r="A70" s="109">
        <v>2019</v>
      </c>
      <c r="B70" s="74" t="s">
        <v>116</v>
      </c>
      <c r="C70" s="25" t="s">
        <v>11</v>
      </c>
      <c r="D70" s="23">
        <f>6/13</f>
        <v>0.46153846153846156</v>
      </c>
      <c r="E70" s="82" t="s">
        <v>52</v>
      </c>
      <c r="F70" s="82" t="s">
        <v>125</v>
      </c>
      <c r="G70" s="5" t="s">
        <v>39</v>
      </c>
      <c r="H70" s="12" t="s">
        <v>207</v>
      </c>
      <c r="I70" s="110">
        <v>14222</v>
      </c>
      <c r="J70" s="111">
        <v>15318.5</v>
      </c>
      <c r="K70" s="96">
        <f t="shared" ref="K70" si="8">I70-J70</f>
        <v>-1096.5</v>
      </c>
    </row>
    <row r="71" spans="1:11" s="1" customFormat="1" x14ac:dyDescent="0.2">
      <c r="A71" s="109">
        <v>2018</v>
      </c>
      <c r="B71" s="74" t="s">
        <v>332</v>
      </c>
      <c r="C71" s="11" t="s">
        <v>8</v>
      </c>
      <c r="D71" s="23">
        <f>4/13</f>
        <v>0.30769230769230771</v>
      </c>
      <c r="E71" s="82" t="s">
        <v>91</v>
      </c>
      <c r="F71" s="82" t="s">
        <v>55</v>
      </c>
      <c r="G71" s="5" t="s">
        <v>38</v>
      </c>
      <c r="H71" s="12" t="s">
        <v>42</v>
      </c>
      <c r="I71" s="110">
        <v>14392</v>
      </c>
      <c r="J71" s="111">
        <v>15633.5</v>
      </c>
      <c r="K71" s="96">
        <f t="shared" ref="K71" si="9">I71-J71</f>
        <v>-1241.5</v>
      </c>
    </row>
    <row r="72" spans="1:11" s="1" customFormat="1" x14ac:dyDescent="0.2">
      <c r="A72" s="109">
        <v>2017</v>
      </c>
      <c r="B72" s="74" t="s">
        <v>5</v>
      </c>
      <c r="C72" s="11" t="s">
        <v>8</v>
      </c>
      <c r="D72" s="23">
        <f>4/13</f>
        <v>0.30769230769230771</v>
      </c>
      <c r="E72" s="82" t="s">
        <v>91</v>
      </c>
      <c r="F72" s="82" t="s">
        <v>55</v>
      </c>
      <c r="G72" s="5" t="s">
        <v>38</v>
      </c>
      <c r="H72" s="12" t="s">
        <v>42</v>
      </c>
      <c r="I72" s="110">
        <v>12367.5</v>
      </c>
      <c r="J72" s="111">
        <v>13480.5</v>
      </c>
      <c r="K72" s="96">
        <f t="shared" ref="K72:K78" si="10">I72-J72</f>
        <v>-1113</v>
      </c>
    </row>
    <row r="73" spans="1:11" x14ac:dyDescent="0.2">
      <c r="A73" s="15">
        <v>2016</v>
      </c>
      <c r="B73" s="16" t="s">
        <v>398</v>
      </c>
      <c r="C73" s="11" t="s">
        <v>9</v>
      </c>
      <c r="D73" s="23">
        <f>9/13</f>
        <v>0.69230769230769229</v>
      </c>
      <c r="E73" s="5" t="s">
        <v>28</v>
      </c>
      <c r="F73" s="5" t="s">
        <v>33</v>
      </c>
      <c r="G73" s="5" t="s">
        <v>36</v>
      </c>
      <c r="H73" s="31" t="s">
        <v>114</v>
      </c>
      <c r="I73" s="103">
        <v>13346.5</v>
      </c>
      <c r="J73" s="96">
        <v>12071</v>
      </c>
      <c r="K73" s="96">
        <f t="shared" si="10"/>
        <v>1275.5</v>
      </c>
    </row>
    <row r="74" spans="1:11" x14ac:dyDescent="0.2">
      <c r="A74" s="15">
        <v>2015</v>
      </c>
      <c r="B74" s="16" t="s">
        <v>379</v>
      </c>
      <c r="C74" s="25" t="s">
        <v>11</v>
      </c>
      <c r="D74" s="23">
        <f>6/13</f>
        <v>0.46153846153846156</v>
      </c>
      <c r="E74" s="82" t="s">
        <v>52</v>
      </c>
      <c r="F74" s="82" t="s">
        <v>125</v>
      </c>
      <c r="G74" s="82" t="s">
        <v>39</v>
      </c>
      <c r="H74" s="31" t="s">
        <v>207</v>
      </c>
      <c r="I74" s="103">
        <v>11705</v>
      </c>
      <c r="J74" s="96">
        <v>12192</v>
      </c>
      <c r="K74" s="96">
        <f t="shared" si="10"/>
        <v>-487</v>
      </c>
    </row>
    <row r="75" spans="1:11" x14ac:dyDescent="0.2">
      <c r="A75" s="15">
        <v>2014</v>
      </c>
      <c r="B75" s="16" t="s">
        <v>0</v>
      </c>
      <c r="C75" s="11" t="s">
        <v>10</v>
      </c>
      <c r="D75" s="23">
        <f>8/13</f>
        <v>0.61538461538461542</v>
      </c>
      <c r="E75" s="5" t="s">
        <v>52</v>
      </c>
      <c r="F75" s="5" t="s">
        <v>33</v>
      </c>
      <c r="G75" s="5" t="s">
        <v>36</v>
      </c>
      <c r="H75" s="31" t="s">
        <v>118</v>
      </c>
      <c r="I75" s="103">
        <v>11976</v>
      </c>
      <c r="J75" s="96">
        <v>12196.5</v>
      </c>
      <c r="K75" s="96">
        <f t="shared" si="10"/>
        <v>-220.5</v>
      </c>
    </row>
    <row r="76" spans="1:11" x14ac:dyDescent="0.2">
      <c r="A76" s="15">
        <v>2013</v>
      </c>
      <c r="B76" s="16" t="s">
        <v>88</v>
      </c>
      <c r="C76" s="25" t="s">
        <v>11</v>
      </c>
      <c r="D76" s="23">
        <f>6/13</f>
        <v>0.46153846153846156</v>
      </c>
      <c r="E76" s="5" t="s">
        <v>53</v>
      </c>
      <c r="F76" s="5" t="s">
        <v>33</v>
      </c>
      <c r="G76" s="5" t="s">
        <v>38</v>
      </c>
      <c r="H76" s="12" t="s">
        <v>42</v>
      </c>
      <c r="I76" s="103">
        <v>13452</v>
      </c>
      <c r="J76" s="96">
        <v>13242.5</v>
      </c>
      <c r="K76" s="96">
        <f t="shared" si="10"/>
        <v>209.5</v>
      </c>
    </row>
    <row r="77" spans="1:11" x14ac:dyDescent="0.2">
      <c r="A77" s="15">
        <v>2012</v>
      </c>
      <c r="B77" s="16" t="s">
        <v>88</v>
      </c>
      <c r="C77" s="11" t="s">
        <v>7</v>
      </c>
      <c r="D77" s="23">
        <f>7/13</f>
        <v>0.53846153846153844</v>
      </c>
      <c r="E77" s="5" t="s">
        <v>52</v>
      </c>
      <c r="F77" s="5" t="s">
        <v>55</v>
      </c>
      <c r="G77" s="5" t="s">
        <v>74</v>
      </c>
      <c r="H77" s="143" t="s">
        <v>314</v>
      </c>
      <c r="I77" s="103">
        <v>13037.5</v>
      </c>
      <c r="J77" s="96">
        <v>12556.5</v>
      </c>
      <c r="K77" s="96">
        <f t="shared" si="10"/>
        <v>481</v>
      </c>
    </row>
    <row r="78" spans="1:11" x14ac:dyDescent="0.2">
      <c r="A78" s="15">
        <v>2011</v>
      </c>
      <c r="B78" s="16" t="s">
        <v>65</v>
      </c>
      <c r="C78" s="11" t="s">
        <v>12</v>
      </c>
      <c r="D78" s="23">
        <f>10/13</f>
        <v>0.76923076923076927</v>
      </c>
      <c r="E78" s="5" t="s">
        <v>96</v>
      </c>
      <c r="F78" s="5" t="s">
        <v>33</v>
      </c>
      <c r="G78" s="5" t="s">
        <v>39</v>
      </c>
      <c r="H78" s="31" t="s">
        <v>204</v>
      </c>
      <c r="I78" s="103">
        <v>13397.5</v>
      </c>
      <c r="J78" s="96">
        <v>11215</v>
      </c>
      <c r="K78" s="96">
        <f t="shared" si="10"/>
        <v>2182.5</v>
      </c>
    </row>
    <row r="79" spans="1:11" x14ac:dyDescent="0.2">
      <c r="A79" s="15">
        <v>2010</v>
      </c>
      <c r="B79" s="16" t="s">
        <v>65</v>
      </c>
      <c r="C79" s="11" t="s">
        <v>10</v>
      </c>
      <c r="D79" s="23">
        <f>8/13</f>
        <v>0.61538461538461542</v>
      </c>
      <c r="E79" s="5" t="s">
        <v>52</v>
      </c>
      <c r="F79" s="5" t="s">
        <v>33</v>
      </c>
      <c r="G79" s="5" t="s">
        <v>40</v>
      </c>
      <c r="H79" s="143" t="s">
        <v>68</v>
      </c>
      <c r="I79" s="106">
        <v>13377.5</v>
      </c>
      <c r="J79" s="96">
        <v>12007.5</v>
      </c>
      <c r="K79" s="96">
        <f t="shared" ref="K79:K84" si="11">I79-J79</f>
        <v>1370</v>
      </c>
    </row>
    <row r="80" spans="1:11" x14ac:dyDescent="0.2">
      <c r="A80" s="15">
        <v>2009</v>
      </c>
      <c r="B80" s="16" t="s">
        <v>4</v>
      </c>
      <c r="C80" s="11" t="s">
        <v>10</v>
      </c>
      <c r="D80" s="23">
        <f>8/13</f>
        <v>0.61538461538461542</v>
      </c>
      <c r="E80" s="5" t="s">
        <v>28</v>
      </c>
      <c r="F80" s="5" t="s">
        <v>55</v>
      </c>
      <c r="G80" s="5" t="s">
        <v>39</v>
      </c>
      <c r="H80" s="12" t="s">
        <v>69</v>
      </c>
      <c r="I80" s="103">
        <v>12359</v>
      </c>
      <c r="J80" s="96">
        <v>12196.5</v>
      </c>
      <c r="K80" s="96">
        <f t="shared" si="11"/>
        <v>162.5</v>
      </c>
    </row>
    <row r="81" spans="1:11" x14ac:dyDescent="0.2">
      <c r="A81" s="15">
        <v>2008</v>
      </c>
      <c r="B81" s="16" t="s">
        <v>4</v>
      </c>
      <c r="C81" s="11" t="s">
        <v>70</v>
      </c>
      <c r="D81" s="23">
        <f>5/13</f>
        <v>0.38461538461538464</v>
      </c>
      <c r="E81" s="5" t="s">
        <v>52</v>
      </c>
      <c r="F81" s="5" t="s">
        <v>71</v>
      </c>
      <c r="G81" s="5" t="s">
        <v>38</v>
      </c>
      <c r="H81" s="12" t="s">
        <v>42</v>
      </c>
      <c r="I81" s="103">
        <v>10324.5</v>
      </c>
      <c r="J81" s="96">
        <v>11184</v>
      </c>
      <c r="K81" s="96">
        <f t="shared" si="11"/>
        <v>-859.5</v>
      </c>
    </row>
    <row r="82" spans="1:11" x14ac:dyDescent="0.2">
      <c r="A82" s="15">
        <v>2007</v>
      </c>
      <c r="B82" s="16" t="s">
        <v>4</v>
      </c>
      <c r="C82" s="11" t="s">
        <v>10</v>
      </c>
      <c r="D82" s="23">
        <f>8/13</f>
        <v>0.61538461538461542</v>
      </c>
      <c r="E82" s="5" t="s">
        <v>52</v>
      </c>
      <c r="F82" s="5" t="s">
        <v>33</v>
      </c>
      <c r="G82" s="5" t="s">
        <v>36</v>
      </c>
      <c r="H82" s="12" t="s">
        <v>37</v>
      </c>
      <c r="I82" s="103">
        <v>11008.5</v>
      </c>
      <c r="J82" s="96">
        <v>11610.5</v>
      </c>
      <c r="K82" s="96">
        <f t="shared" si="11"/>
        <v>-602</v>
      </c>
    </row>
    <row r="83" spans="1:11" x14ac:dyDescent="0.2">
      <c r="A83" s="15">
        <v>2006</v>
      </c>
      <c r="B83" s="16" t="s">
        <v>4</v>
      </c>
      <c r="C83" s="25" t="s">
        <v>11</v>
      </c>
      <c r="D83" s="23">
        <f>6/13</f>
        <v>0.46153846153846156</v>
      </c>
      <c r="E83" s="5" t="s">
        <v>53</v>
      </c>
      <c r="F83" s="5" t="s">
        <v>33</v>
      </c>
      <c r="G83" s="5" t="s">
        <v>36</v>
      </c>
      <c r="H83" s="12" t="s">
        <v>37</v>
      </c>
      <c r="I83" s="103">
        <v>10555.5</v>
      </c>
      <c r="J83" s="96">
        <v>10552.5</v>
      </c>
      <c r="K83" s="96">
        <f t="shared" si="11"/>
        <v>3</v>
      </c>
    </row>
    <row r="84" spans="1:11" x14ac:dyDescent="0.2">
      <c r="A84" s="15">
        <v>2005</v>
      </c>
      <c r="B84" s="16" t="s">
        <v>4</v>
      </c>
      <c r="C84" s="11" t="s">
        <v>7</v>
      </c>
      <c r="D84" s="23">
        <f>7/13</f>
        <v>0.53846153846153844</v>
      </c>
      <c r="E84" s="5" t="s">
        <v>72</v>
      </c>
      <c r="F84" s="5" t="s">
        <v>73</v>
      </c>
      <c r="G84" s="5" t="s">
        <v>74</v>
      </c>
      <c r="H84" s="12" t="s">
        <v>75</v>
      </c>
      <c r="I84" s="103">
        <v>11557.5</v>
      </c>
      <c r="J84" s="96">
        <v>10989</v>
      </c>
      <c r="K84" s="96">
        <f t="shared" si="11"/>
        <v>568.5</v>
      </c>
    </row>
    <row r="85" spans="1:11" x14ac:dyDescent="0.2">
      <c r="A85" s="15">
        <v>2004</v>
      </c>
      <c r="B85" s="16" t="s">
        <v>66</v>
      </c>
      <c r="C85" s="11" t="s">
        <v>70</v>
      </c>
      <c r="D85" s="23">
        <f>5/13</f>
        <v>0.38461538461538464</v>
      </c>
      <c r="E85" s="5" t="s">
        <v>31</v>
      </c>
      <c r="F85" s="5" t="s">
        <v>76</v>
      </c>
      <c r="G85" s="5" t="s">
        <v>38</v>
      </c>
      <c r="H85" s="12" t="s">
        <v>42</v>
      </c>
      <c r="I85" s="103"/>
      <c r="J85" s="96"/>
      <c r="K85" s="96"/>
    </row>
    <row r="86" spans="1:11" x14ac:dyDescent="0.2">
      <c r="A86" s="15">
        <v>2003</v>
      </c>
      <c r="B86" s="16" t="s">
        <v>67</v>
      </c>
      <c r="C86" s="11" t="s">
        <v>12</v>
      </c>
      <c r="D86" s="23">
        <f>10/13</f>
        <v>0.76923076923076927</v>
      </c>
      <c r="E86" s="5" t="s">
        <v>32</v>
      </c>
      <c r="F86" s="5" t="s">
        <v>30</v>
      </c>
      <c r="G86" s="5" t="s">
        <v>39</v>
      </c>
      <c r="H86" s="12" t="s">
        <v>77</v>
      </c>
      <c r="I86" s="103"/>
      <c r="J86" s="96"/>
      <c r="K86" s="96"/>
    </row>
    <row r="87" spans="1:11" x14ac:dyDescent="0.2">
      <c r="A87" s="15">
        <v>2002</v>
      </c>
      <c r="B87" s="16" t="s">
        <v>67</v>
      </c>
      <c r="C87" s="11" t="s">
        <v>11</v>
      </c>
      <c r="D87" s="23">
        <f>6/13</f>
        <v>0.46153846153846156</v>
      </c>
      <c r="E87" s="5" t="s">
        <v>80</v>
      </c>
      <c r="F87" s="5" t="s">
        <v>30</v>
      </c>
      <c r="G87" s="5" t="s">
        <v>38</v>
      </c>
      <c r="H87" s="12" t="s">
        <v>42</v>
      </c>
      <c r="I87" s="103"/>
      <c r="J87" s="96"/>
      <c r="K87" s="96"/>
    </row>
    <row r="88" spans="1:11" x14ac:dyDescent="0.2">
      <c r="A88" s="15">
        <v>2001</v>
      </c>
      <c r="B88" s="16" t="s">
        <v>66</v>
      </c>
      <c r="C88" s="11" t="s">
        <v>12</v>
      </c>
      <c r="D88" s="23">
        <f>10/13</f>
        <v>0.76923076923076927</v>
      </c>
      <c r="E88" s="5" t="s">
        <v>81</v>
      </c>
      <c r="F88" s="5" t="s">
        <v>82</v>
      </c>
      <c r="G88" s="5" t="s">
        <v>36</v>
      </c>
      <c r="H88" s="12" t="s">
        <v>78</v>
      </c>
      <c r="I88" s="103"/>
      <c r="J88" s="96"/>
      <c r="K88" s="96"/>
    </row>
    <row r="89" spans="1:11" ht="13.5" thickBot="1" x14ac:dyDescent="0.25">
      <c r="A89" s="17"/>
      <c r="B89" s="18" t="s">
        <v>24</v>
      </c>
      <c r="C89" s="20" t="s">
        <v>460</v>
      </c>
      <c r="D89" s="21">
        <f>133/247</f>
        <v>0.53846153846153844</v>
      </c>
      <c r="E89" s="24" t="s">
        <v>461</v>
      </c>
      <c r="F89" s="24" t="s">
        <v>462</v>
      </c>
      <c r="G89" s="24" t="s">
        <v>508</v>
      </c>
      <c r="H89" s="22" t="s">
        <v>313</v>
      </c>
      <c r="I89" s="105">
        <f>SUM(I71:I88)</f>
        <v>172856.5</v>
      </c>
      <c r="J89" s="105">
        <f>SUM(J71:J88)</f>
        <v>171127.5</v>
      </c>
      <c r="K89" s="105">
        <f>SUM(K71:K88)</f>
        <v>1729</v>
      </c>
    </row>
    <row r="91" spans="1:11" ht="13.5" thickBot="1" x14ac:dyDescent="0.25"/>
    <row r="92" spans="1:11" ht="15.75" thickBot="1" x14ac:dyDescent="0.3">
      <c r="B92" s="19" t="s">
        <v>119</v>
      </c>
      <c r="C92" s="6" t="s">
        <v>15</v>
      </c>
      <c r="D92" s="7" t="s">
        <v>17</v>
      </c>
      <c r="E92" s="7" t="s">
        <v>19</v>
      </c>
      <c r="F92" s="7" t="s">
        <v>21</v>
      </c>
      <c r="G92" s="7" t="s">
        <v>22</v>
      </c>
      <c r="H92" s="8"/>
      <c r="I92" s="98" t="s">
        <v>373</v>
      </c>
      <c r="J92" s="99" t="s">
        <v>373</v>
      </c>
      <c r="K92" s="100" t="s">
        <v>395</v>
      </c>
    </row>
    <row r="93" spans="1:11" x14ac:dyDescent="0.2">
      <c r="A93" s="13" t="s">
        <v>13</v>
      </c>
      <c r="B93" s="14" t="s">
        <v>14</v>
      </c>
      <c r="C93" s="9" t="s">
        <v>16</v>
      </c>
      <c r="D93" s="4" t="s">
        <v>18</v>
      </c>
      <c r="E93" s="4" t="s">
        <v>20</v>
      </c>
      <c r="F93" s="4" t="s">
        <v>20</v>
      </c>
      <c r="G93" s="4" t="s">
        <v>20</v>
      </c>
      <c r="H93" s="10" t="s">
        <v>23</v>
      </c>
      <c r="I93" s="101" t="s">
        <v>374</v>
      </c>
      <c r="J93" s="102" t="s">
        <v>375</v>
      </c>
      <c r="K93" s="102" t="s">
        <v>396</v>
      </c>
    </row>
    <row r="94" spans="1:11" x14ac:dyDescent="0.2">
      <c r="A94" s="33">
        <v>2019</v>
      </c>
      <c r="B94" s="16" t="s">
        <v>103</v>
      </c>
      <c r="C94" s="83" t="s">
        <v>9</v>
      </c>
      <c r="D94" s="23">
        <f>9/13</f>
        <v>0.69230769230769229</v>
      </c>
      <c r="E94" s="82" t="s">
        <v>52</v>
      </c>
      <c r="F94" s="82" t="s">
        <v>92</v>
      </c>
      <c r="G94" s="82" t="s">
        <v>39</v>
      </c>
      <c r="H94" s="74" t="s">
        <v>512</v>
      </c>
      <c r="I94" s="110">
        <v>15380</v>
      </c>
      <c r="J94" s="111">
        <v>14080.5</v>
      </c>
      <c r="K94" s="96">
        <f t="shared" ref="K94" si="12">I94-J94</f>
        <v>1299.5</v>
      </c>
    </row>
    <row r="95" spans="1:11" x14ac:dyDescent="0.2">
      <c r="A95" s="33">
        <v>2018</v>
      </c>
      <c r="B95" s="16" t="s">
        <v>6</v>
      </c>
      <c r="C95" s="83" t="s">
        <v>12</v>
      </c>
      <c r="D95" s="23">
        <f>10/13</f>
        <v>0.76923076923076927</v>
      </c>
      <c r="E95" s="5" t="s">
        <v>28</v>
      </c>
      <c r="F95" s="82" t="s">
        <v>92</v>
      </c>
      <c r="G95" s="82" t="s">
        <v>39</v>
      </c>
      <c r="H95" s="74" t="s">
        <v>448</v>
      </c>
      <c r="I95" s="110">
        <v>16227</v>
      </c>
      <c r="J95" s="111">
        <v>14251.5</v>
      </c>
      <c r="K95" s="96">
        <f t="shared" ref="K95" si="13">I95-J95</f>
        <v>1975.5</v>
      </c>
    </row>
    <row r="96" spans="1:11" x14ac:dyDescent="0.2">
      <c r="A96" s="33">
        <v>2017</v>
      </c>
      <c r="B96" s="16" t="s">
        <v>116</v>
      </c>
      <c r="C96" s="11" t="s">
        <v>10</v>
      </c>
      <c r="D96" s="23">
        <f>8/13</f>
        <v>0.61538461538461542</v>
      </c>
      <c r="E96" s="5" t="s">
        <v>28</v>
      </c>
      <c r="F96" s="5" t="s">
        <v>55</v>
      </c>
      <c r="G96" s="82" t="s">
        <v>39</v>
      </c>
      <c r="H96" s="74" t="s">
        <v>328</v>
      </c>
      <c r="I96" s="110">
        <v>13356</v>
      </c>
      <c r="J96" s="111">
        <v>13126</v>
      </c>
      <c r="K96" s="96">
        <f t="shared" ref="K96:K102" si="14">I96-J96</f>
        <v>230</v>
      </c>
    </row>
    <row r="97" spans="1:11" s="32" customFormat="1" x14ac:dyDescent="0.2">
      <c r="A97" s="33">
        <v>2016</v>
      </c>
      <c r="B97" s="74" t="s">
        <v>105</v>
      </c>
      <c r="C97" s="11" t="s">
        <v>9</v>
      </c>
      <c r="D97" s="23">
        <f>9/13</f>
        <v>0.69230769230769229</v>
      </c>
      <c r="E97" s="75" t="s">
        <v>28</v>
      </c>
      <c r="F97" s="82" t="s">
        <v>33</v>
      </c>
      <c r="G97" s="82" t="s">
        <v>36</v>
      </c>
      <c r="H97" s="31" t="s">
        <v>401</v>
      </c>
      <c r="I97" s="103">
        <v>11998.5</v>
      </c>
      <c r="J97" s="96">
        <v>11765</v>
      </c>
      <c r="K97" s="96">
        <f t="shared" si="14"/>
        <v>233.5</v>
      </c>
    </row>
    <row r="98" spans="1:11" s="32" customFormat="1" x14ac:dyDescent="0.2">
      <c r="A98" s="33">
        <v>2015</v>
      </c>
      <c r="B98" s="74" t="s">
        <v>85</v>
      </c>
      <c r="C98" s="11" t="s">
        <v>8</v>
      </c>
      <c r="D98" s="23">
        <f>4/13</f>
        <v>0.30769230769230771</v>
      </c>
      <c r="E98" s="75" t="s">
        <v>53</v>
      </c>
      <c r="F98" s="5" t="s">
        <v>125</v>
      </c>
      <c r="G98" s="82" t="s">
        <v>38</v>
      </c>
      <c r="H98" s="12" t="s">
        <v>42</v>
      </c>
      <c r="I98" s="103">
        <v>11368</v>
      </c>
      <c r="J98" s="96">
        <v>13061</v>
      </c>
      <c r="K98" s="96">
        <f t="shared" si="14"/>
        <v>-1693</v>
      </c>
    </row>
    <row r="99" spans="1:11" s="32" customFormat="1" x14ac:dyDescent="0.2">
      <c r="A99" s="33">
        <v>2014</v>
      </c>
      <c r="B99" s="74" t="s">
        <v>332</v>
      </c>
      <c r="C99" s="11" t="s">
        <v>11</v>
      </c>
      <c r="D99" s="23">
        <f>6/13</f>
        <v>0.46153846153846156</v>
      </c>
      <c r="E99" s="75" t="s">
        <v>52</v>
      </c>
      <c r="F99" s="5" t="s">
        <v>125</v>
      </c>
      <c r="G99" s="82" t="s">
        <v>36</v>
      </c>
      <c r="H99" s="31" t="s">
        <v>44</v>
      </c>
      <c r="I99" s="103">
        <v>12369</v>
      </c>
      <c r="J99" s="96">
        <v>12412</v>
      </c>
      <c r="K99" s="96">
        <f t="shared" si="14"/>
        <v>-43</v>
      </c>
    </row>
    <row r="100" spans="1:11" s="32" customFormat="1" x14ac:dyDescent="0.2">
      <c r="A100" s="33">
        <v>2013</v>
      </c>
      <c r="B100" s="74" t="s">
        <v>87</v>
      </c>
      <c r="C100" s="11" t="s">
        <v>11</v>
      </c>
      <c r="D100" s="23">
        <f>6/13</f>
        <v>0.46153846153846156</v>
      </c>
      <c r="E100" s="34" t="s">
        <v>26</v>
      </c>
      <c r="F100" s="5" t="s">
        <v>55</v>
      </c>
      <c r="G100" s="82" t="s">
        <v>36</v>
      </c>
      <c r="H100" s="31" t="s">
        <v>326</v>
      </c>
      <c r="I100" s="103">
        <v>11881.5</v>
      </c>
      <c r="J100" s="96">
        <v>11298.5</v>
      </c>
      <c r="K100" s="96">
        <f t="shared" si="14"/>
        <v>583</v>
      </c>
    </row>
    <row r="101" spans="1:11" s="32" customFormat="1" x14ac:dyDescent="0.2">
      <c r="A101" s="33">
        <v>2012</v>
      </c>
      <c r="B101" s="74" t="s">
        <v>87</v>
      </c>
      <c r="C101" s="11" t="s">
        <v>11</v>
      </c>
      <c r="D101" s="23">
        <f>6/13</f>
        <v>0.46153846153846156</v>
      </c>
      <c r="E101" s="5" t="s">
        <v>91</v>
      </c>
      <c r="F101" s="5" t="s">
        <v>92</v>
      </c>
      <c r="G101" s="5" t="s">
        <v>38</v>
      </c>
      <c r="H101" s="12" t="s">
        <v>42</v>
      </c>
      <c r="I101" s="103">
        <v>12241.5</v>
      </c>
      <c r="J101" s="96">
        <v>11900.5</v>
      </c>
      <c r="K101" s="96">
        <f t="shared" si="14"/>
        <v>341</v>
      </c>
    </row>
    <row r="102" spans="1:11" s="32" customFormat="1" x14ac:dyDescent="0.2">
      <c r="A102" s="33">
        <v>2011</v>
      </c>
      <c r="B102" s="30" t="s">
        <v>103</v>
      </c>
      <c r="C102" s="11" t="s">
        <v>7</v>
      </c>
      <c r="D102" s="23">
        <f>7/13</f>
        <v>0.53846153846153844</v>
      </c>
      <c r="E102" s="34" t="s">
        <v>26</v>
      </c>
      <c r="F102" s="5" t="s">
        <v>33</v>
      </c>
      <c r="G102" s="34" t="s">
        <v>74</v>
      </c>
      <c r="H102" s="144" t="s">
        <v>206</v>
      </c>
      <c r="I102" s="106">
        <v>13648.5</v>
      </c>
      <c r="J102" s="96">
        <v>12741.5</v>
      </c>
      <c r="K102" s="96">
        <f t="shared" si="14"/>
        <v>907</v>
      </c>
    </row>
    <row r="103" spans="1:11" x14ac:dyDescent="0.2">
      <c r="A103" s="15">
        <v>2010</v>
      </c>
      <c r="B103" s="16" t="s">
        <v>103</v>
      </c>
      <c r="C103" s="11" t="s">
        <v>7</v>
      </c>
      <c r="D103" s="23">
        <f>7/13</f>
        <v>0.53846153846153844</v>
      </c>
      <c r="E103" s="5" t="s">
        <v>52</v>
      </c>
      <c r="F103" s="5" t="s">
        <v>55</v>
      </c>
      <c r="G103" s="5" t="s">
        <v>36</v>
      </c>
      <c r="H103" s="12" t="s">
        <v>120</v>
      </c>
      <c r="I103" s="103">
        <v>11163</v>
      </c>
      <c r="J103" s="96">
        <v>10697</v>
      </c>
      <c r="K103" s="96">
        <f t="shared" ref="K103:K106" si="15">I103-J103</f>
        <v>466</v>
      </c>
    </row>
    <row r="104" spans="1:11" x14ac:dyDescent="0.2">
      <c r="A104" s="15">
        <v>2009</v>
      </c>
      <c r="B104" s="16" t="s">
        <v>103</v>
      </c>
      <c r="C104" s="11" t="s">
        <v>7</v>
      </c>
      <c r="D104" s="23">
        <f>7/13</f>
        <v>0.53846153846153844</v>
      </c>
      <c r="E104" s="5" t="s">
        <v>52</v>
      </c>
      <c r="F104" s="5" t="s">
        <v>55</v>
      </c>
      <c r="G104" s="5" t="s">
        <v>36</v>
      </c>
      <c r="H104" s="12" t="s">
        <v>120</v>
      </c>
      <c r="I104" s="103">
        <v>11715.5</v>
      </c>
      <c r="J104" s="96">
        <v>11967</v>
      </c>
      <c r="K104" s="96">
        <f t="shared" si="15"/>
        <v>-251.5</v>
      </c>
    </row>
    <row r="105" spans="1:11" x14ac:dyDescent="0.2">
      <c r="A105" s="15">
        <v>2008</v>
      </c>
      <c r="B105" s="16" t="s">
        <v>103</v>
      </c>
      <c r="C105" s="11" t="s">
        <v>9</v>
      </c>
      <c r="D105" s="23">
        <f>9/13</f>
        <v>0.69230769230769229</v>
      </c>
      <c r="E105" s="5" t="s">
        <v>28</v>
      </c>
      <c r="F105" s="5" t="s">
        <v>33</v>
      </c>
      <c r="G105" s="5" t="s">
        <v>36</v>
      </c>
      <c r="H105" s="12" t="s">
        <v>101</v>
      </c>
      <c r="I105" s="103">
        <v>12098</v>
      </c>
      <c r="J105" s="96">
        <v>10985</v>
      </c>
      <c r="K105" s="96">
        <f t="shared" si="15"/>
        <v>1113</v>
      </c>
    </row>
    <row r="106" spans="1:11" x14ac:dyDescent="0.2">
      <c r="A106" s="15">
        <v>2007</v>
      </c>
      <c r="B106" s="16" t="s">
        <v>103</v>
      </c>
      <c r="C106" s="11" t="s">
        <v>106</v>
      </c>
      <c r="D106" s="23">
        <f>3/13</f>
        <v>0.23076923076923078</v>
      </c>
      <c r="E106" s="5" t="s">
        <v>27</v>
      </c>
      <c r="F106" s="5" t="s">
        <v>55</v>
      </c>
      <c r="G106" s="5" t="s">
        <v>38</v>
      </c>
      <c r="H106" s="12" t="s">
        <v>42</v>
      </c>
      <c r="I106" s="103">
        <v>11073</v>
      </c>
      <c r="J106" s="96">
        <v>12478.5</v>
      </c>
      <c r="K106" s="96">
        <f t="shared" si="15"/>
        <v>-1405.5</v>
      </c>
    </row>
    <row r="107" spans="1:11" ht="13.5" thickBot="1" x14ac:dyDescent="0.25">
      <c r="A107" s="17"/>
      <c r="B107" s="18" t="s">
        <v>24</v>
      </c>
      <c r="C107" s="20" t="s">
        <v>463</v>
      </c>
      <c r="D107" s="21">
        <f>91/169</f>
        <v>0.53846153846153844</v>
      </c>
      <c r="E107" s="24" t="s">
        <v>464</v>
      </c>
      <c r="F107" s="24" t="s">
        <v>465</v>
      </c>
      <c r="G107" s="24" t="s">
        <v>513</v>
      </c>
      <c r="H107" s="22" t="s">
        <v>94</v>
      </c>
      <c r="I107" s="105">
        <f>SUM(I95:I106)</f>
        <v>149139.5</v>
      </c>
      <c r="J107" s="105">
        <f>SUM(J95:J106)</f>
        <v>146683.5</v>
      </c>
      <c r="K107" s="105">
        <f>SUM(K95:K106)</f>
        <v>2456</v>
      </c>
    </row>
    <row r="109" spans="1:11" ht="13.5" thickBot="1" x14ac:dyDescent="0.25"/>
    <row r="110" spans="1:11" ht="15.75" thickBot="1" x14ac:dyDescent="0.3">
      <c r="B110" s="19" t="s">
        <v>122</v>
      </c>
      <c r="C110" s="6" t="s">
        <v>15</v>
      </c>
      <c r="D110" s="7" t="s">
        <v>17</v>
      </c>
      <c r="E110" s="7" t="s">
        <v>19</v>
      </c>
      <c r="F110" s="7" t="s">
        <v>21</v>
      </c>
      <c r="G110" s="7" t="s">
        <v>22</v>
      </c>
      <c r="H110" s="8"/>
      <c r="I110" s="98" t="s">
        <v>373</v>
      </c>
      <c r="J110" s="99" t="s">
        <v>373</v>
      </c>
      <c r="K110" s="100" t="s">
        <v>395</v>
      </c>
    </row>
    <row r="111" spans="1:11" x14ac:dyDescent="0.2">
      <c r="A111" s="13" t="s">
        <v>13</v>
      </c>
      <c r="B111" s="14" t="s">
        <v>14</v>
      </c>
      <c r="C111" s="9" t="s">
        <v>16</v>
      </c>
      <c r="D111" s="4" t="s">
        <v>18</v>
      </c>
      <c r="E111" s="4" t="s">
        <v>20</v>
      </c>
      <c r="F111" s="4" t="s">
        <v>20</v>
      </c>
      <c r="G111" s="4" t="s">
        <v>20</v>
      </c>
      <c r="H111" s="10" t="s">
        <v>23</v>
      </c>
      <c r="I111" s="101" t="s">
        <v>374</v>
      </c>
      <c r="J111" s="102" t="s">
        <v>375</v>
      </c>
      <c r="K111" s="102" t="s">
        <v>396</v>
      </c>
    </row>
    <row r="112" spans="1:11" x14ac:dyDescent="0.2">
      <c r="A112" s="33">
        <v>2019</v>
      </c>
      <c r="B112" s="16" t="s">
        <v>104</v>
      </c>
      <c r="C112" s="11" t="s">
        <v>11</v>
      </c>
      <c r="D112" s="23">
        <f>6/13</f>
        <v>0.46153846153846156</v>
      </c>
      <c r="E112" s="82" t="s">
        <v>26</v>
      </c>
      <c r="F112" s="75" t="s">
        <v>55</v>
      </c>
      <c r="G112" s="82" t="s">
        <v>38</v>
      </c>
      <c r="H112" s="74" t="s">
        <v>42</v>
      </c>
      <c r="I112" s="110">
        <v>14042</v>
      </c>
      <c r="J112" s="111">
        <v>14201</v>
      </c>
      <c r="K112" s="96">
        <f t="shared" ref="K112" si="16">I112-J112</f>
        <v>-159</v>
      </c>
    </row>
    <row r="113" spans="1:11" x14ac:dyDescent="0.2">
      <c r="A113" s="33">
        <v>2018</v>
      </c>
      <c r="B113" s="16" t="s">
        <v>432</v>
      </c>
      <c r="C113" s="83" t="s">
        <v>10</v>
      </c>
      <c r="D113" s="23">
        <f>8/13</f>
        <v>0.61538461538461542</v>
      </c>
      <c r="E113" s="82" t="s">
        <v>52</v>
      </c>
      <c r="F113" s="75" t="s">
        <v>33</v>
      </c>
      <c r="G113" s="82" t="s">
        <v>40</v>
      </c>
      <c r="H113" s="145" t="s">
        <v>447</v>
      </c>
      <c r="I113" s="110">
        <v>14134</v>
      </c>
      <c r="J113" s="111">
        <v>14256</v>
      </c>
      <c r="K113" s="96">
        <f t="shared" ref="K113:K120" si="17">I113-J113</f>
        <v>-122</v>
      </c>
    </row>
    <row r="114" spans="1:11" x14ac:dyDescent="0.2">
      <c r="A114" s="33">
        <v>2017</v>
      </c>
      <c r="B114" s="16" t="s">
        <v>104</v>
      </c>
      <c r="C114" s="11" t="s">
        <v>9</v>
      </c>
      <c r="D114" s="23">
        <f>9/13</f>
        <v>0.69230769230769229</v>
      </c>
      <c r="E114" s="82" t="s">
        <v>52</v>
      </c>
      <c r="F114" s="75" t="s">
        <v>92</v>
      </c>
      <c r="G114" s="82" t="s">
        <v>36</v>
      </c>
      <c r="H114" s="74" t="s">
        <v>417</v>
      </c>
      <c r="I114" s="110">
        <v>15162</v>
      </c>
      <c r="J114" s="111">
        <v>14202</v>
      </c>
      <c r="K114" s="96">
        <f t="shared" si="17"/>
        <v>960</v>
      </c>
    </row>
    <row r="115" spans="1:11" x14ac:dyDescent="0.2">
      <c r="A115" s="33">
        <v>2016</v>
      </c>
      <c r="B115" s="16" t="s">
        <v>1</v>
      </c>
      <c r="C115" s="83" t="s">
        <v>12</v>
      </c>
      <c r="D115" s="23">
        <f>10/13</f>
        <v>0.76923076923076927</v>
      </c>
      <c r="E115" s="82" t="s">
        <v>28</v>
      </c>
      <c r="F115" s="75" t="s">
        <v>92</v>
      </c>
      <c r="G115" s="82" t="s">
        <v>36</v>
      </c>
      <c r="H115" s="31" t="s">
        <v>403</v>
      </c>
      <c r="I115" s="103">
        <v>12572.5</v>
      </c>
      <c r="J115" s="96">
        <v>11139.5</v>
      </c>
      <c r="K115" s="96">
        <f t="shared" si="17"/>
        <v>1433</v>
      </c>
    </row>
    <row r="116" spans="1:11" x14ac:dyDescent="0.2">
      <c r="A116" s="33">
        <v>2015</v>
      </c>
      <c r="B116" s="16" t="s">
        <v>88</v>
      </c>
      <c r="C116" s="11" t="s">
        <v>9</v>
      </c>
      <c r="D116" s="23">
        <f>9/13</f>
        <v>0.69230769230769229</v>
      </c>
      <c r="E116" s="82" t="s">
        <v>52</v>
      </c>
      <c r="F116" s="75" t="s">
        <v>92</v>
      </c>
      <c r="G116" s="82" t="s">
        <v>36</v>
      </c>
      <c r="H116" s="31" t="s">
        <v>376</v>
      </c>
      <c r="I116" s="103">
        <v>13013</v>
      </c>
      <c r="J116" s="96">
        <v>12057</v>
      </c>
      <c r="K116" s="96">
        <f t="shared" si="17"/>
        <v>956</v>
      </c>
    </row>
    <row r="117" spans="1:11" s="32" customFormat="1" x14ac:dyDescent="0.2">
      <c r="A117" s="33">
        <v>2014</v>
      </c>
      <c r="B117" s="16" t="s">
        <v>104</v>
      </c>
      <c r="C117" s="11" t="s">
        <v>8</v>
      </c>
      <c r="D117" s="23">
        <f>4/13</f>
        <v>0.30769230769230771</v>
      </c>
      <c r="E117" s="5" t="s">
        <v>53</v>
      </c>
      <c r="F117" s="75" t="s">
        <v>125</v>
      </c>
      <c r="G117" s="5" t="s">
        <v>38</v>
      </c>
      <c r="H117" s="12" t="s">
        <v>42</v>
      </c>
      <c r="I117" s="103">
        <v>10609.5</v>
      </c>
      <c r="J117" s="96">
        <v>12869.5</v>
      </c>
      <c r="K117" s="96">
        <f t="shared" si="17"/>
        <v>-2260</v>
      </c>
    </row>
    <row r="118" spans="1:11" s="32" customFormat="1" x14ac:dyDescent="0.2">
      <c r="A118" s="33">
        <v>2013</v>
      </c>
      <c r="B118" s="16" t="s">
        <v>137</v>
      </c>
      <c r="C118" s="11" t="s">
        <v>10</v>
      </c>
      <c r="D118" s="23">
        <f>8/13</f>
        <v>0.61538461538461542</v>
      </c>
      <c r="E118" s="5" t="s">
        <v>26</v>
      </c>
      <c r="F118" s="34" t="s">
        <v>92</v>
      </c>
      <c r="G118" s="82" t="s">
        <v>39</v>
      </c>
      <c r="H118" s="31" t="s">
        <v>328</v>
      </c>
      <c r="I118" s="103">
        <v>12601</v>
      </c>
      <c r="J118" s="96">
        <v>11795</v>
      </c>
      <c r="K118" s="96">
        <f t="shared" si="17"/>
        <v>806</v>
      </c>
    </row>
    <row r="119" spans="1:11" s="32" customFormat="1" x14ac:dyDescent="0.2">
      <c r="A119" s="33">
        <v>2012</v>
      </c>
      <c r="B119" s="16" t="s">
        <v>137</v>
      </c>
      <c r="C119" s="11" t="s">
        <v>95</v>
      </c>
      <c r="D119" s="23">
        <f>2/13</f>
        <v>0.15384615384615385</v>
      </c>
      <c r="E119" s="5" t="s">
        <v>91</v>
      </c>
      <c r="F119" s="75" t="s">
        <v>71</v>
      </c>
      <c r="G119" s="5" t="s">
        <v>38</v>
      </c>
      <c r="H119" s="12" t="s">
        <v>42</v>
      </c>
      <c r="I119" s="103">
        <v>11104</v>
      </c>
      <c r="J119" s="96">
        <v>12677</v>
      </c>
      <c r="K119" s="96">
        <f t="shared" si="17"/>
        <v>-1573</v>
      </c>
    </row>
    <row r="120" spans="1:11" s="32" customFormat="1" x14ac:dyDescent="0.2">
      <c r="A120" s="33">
        <v>2011</v>
      </c>
      <c r="B120" s="16" t="s">
        <v>137</v>
      </c>
      <c r="C120" s="11" t="s">
        <v>9</v>
      </c>
      <c r="D120" s="23">
        <f>9/13</f>
        <v>0.69230769230769229</v>
      </c>
      <c r="E120" s="5" t="s">
        <v>52</v>
      </c>
      <c r="F120" s="34" t="s">
        <v>92</v>
      </c>
      <c r="G120" s="5" t="s">
        <v>36</v>
      </c>
      <c r="H120" s="31" t="s">
        <v>207</v>
      </c>
      <c r="I120" s="103">
        <v>13334</v>
      </c>
      <c r="J120" s="96">
        <v>11455</v>
      </c>
      <c r="K120" s="96">
        <f t="shared" si="17"/>
        <v>1879</v>
      </c>
    </row>
    <row r="121" spans="1:11" x14ac:dyDescent="0.2">
      <c r="A121" s="15">
        <v>2010</v>
      </c>
      <c r="B121" s="16" t="s">
        <v>137</v>
      </c>
      <c r="C121" s="11" t="s">
        <v>7</v>
      </c>
      <c r="D121" s="23">
        <f>7/13</f>
        <v>0.53846153846153844</v>
      </c>
      <c r="E121" s="5" t="s">
        <v>52</v>
      </c>
      <c r="F121" s="5" t="s">
        <v>55</v>
      </c>
      <c r="G121" s="5" t="s">
        <v>36</v>
      </c>
      <c r="H121" s="12" t="s">
        <v>141</v>
      </c>
      <c r="I121" s="103">
        <v>12429.5</v>
      </c>
      <c r="J121" s="96">
        <v>11957.5</v>
      </c>
      <c r="K121" s="96">
        <f t="shared" ref="K121:K126" si="18">I121-J121</f>
        <v>472</v>
      </c>
    </row>
    <row r="122" spans="1:11" x14ac:dyDescent="0.2">
      <c r="A122" s="15">
        <v>2009</v>
      </c>
      <c r="B122" s="16" t="s">
        <v>89</v>
      </c>
      <c r="C122" s="11" t="s">
        <v>11</v>
      </c>
      <c r="D122" s="23">
        <f>6/13</f>
        <v>0.46153846153846156</v>
      </c>
      <c r="E122" s="5" t="s">
        <v>52</v>
      </c>
      <c r="F122" s="5" t="s">
        <v>125</v>
      </c>
      <c r="G122" s="5" t="s">
        <v>38</v>
      </c>
      <c r="H122" s="12" t="s">
        <v>42</v>
      </c>
      <c r="I122" s="103">
        <v>12075.5</v>
      </c>
      <c r="J122" s="96">
        <v>12470.5</v>
      </c>
      <c r="K122" s="96">
        <f t="shared" si="18"/>
        <v>-395</v>
      </c>
    </row>
    <row r="123" spans="1:11" x14ac:dyDescent="0.2">
      <c r="A123" s="15">
        <v>2008</v>
      </c>
      <c r="B123" s="16" t="s">
        <v>89</v>
      </c>
      <c r="C123" s="11" t="s">
        <v>95</v>
      </c>
      <c r="D123" s="23">
        <f>2/13</f>
        <v>0.15384615384615385</v>
      </c>
      <c r="E123" s="5" t="s">
        <v>127</v>
      </c>
      <c r="F123" s="5" t="s">
        <v>55</v>
      </c>
      <c r="G123" s="5" t="s">
        <v>38</v>
      </c>
      <c r="H123" s="12" t="s">
        <v>42</v>
      </c>
      <c r="I123" s="103">
        <v>10521</v>
      </c>
      <c r="J123" s="96">
        <v>12764.5</v>
      </c>
      <c r="K123" s="96">
        <f t="shared" si="18"/>
        <v>-2243.5</v>
      </c>
    </row>
    <row r="124" spans="1:11" x14ac:dyDescent="0.2">
      <c r="A124" s="15">
        <v>2007</v>
      </c>
      <c r="B124" s="16" t="s">
        <v>89</v>
      </c>
      <c r="C124" s="11" t="s">
        <v>70</v>
      </c>
      <c r="D124" s="23">
        <f>5/13</f>
        <v>0.38461538461538464</v>
      </c>
      <c r="E124" s="5" t="s">
        <v>26</v>
      </c>
      <c r="F124" s="5" t="s">
        <v>125</v>
      </c>
      <c r="G124" s="5" t="s">
        <v>38</v>
      </c>
      <c r="H124" s="12" t="s">
        <v>42</v>
      </c>
      <c r="I124" s="103">
        <v>10170</v>
      </c>
      <c r="J124" s="96">
        <v>11328</v>
      </c>
      <c r="K124" s="96">
        <f t="shared" si="18"/>
        <v>-1158</v>
      </c>
    </row>
    <row r="125" spans="1:11" x14ac:dyDescent="0.2">
      <c r="A125" s="15">
        <v>2006</v>
      </c>
      <c r="B125" s="16" t="s">
        <v>89</v>
      </c>
      <c r="C125" s="11" t="s">
        <v>70</v>
      </c>
      <c r="D125" s="23">
        <f>5/13</f>
        <v>0.38461538461538464</v>
      </c>
      <c r="E125" s="5" t="s">
        <v>26</v>
      </c>
      <c r="F125" s="5" t="s">
        <v>125</v>
      </c>
      <c r="G125" s="5" t="s">
        <v>38</v>
      </c>
      <c r="H125" s="12" t="s">
        <v>42</v>
      </c>
      <c r="I125" s="103">
        <v>10556.5</v>
      </c>
      <c r="J125" s="96">
        <v>11505.5</v>
      </c>
      <c r="K125" s="96">
        <f t="shared" si="18"/>
        <v>-949</v>
      </c>
    </row>
    <row r="126" spans="1:11" x14ac:dyDescent="0.2">
      <c r="A126" s="15">
        <v>2005</v>
      </c>
      <c r="B126" s="16" t="s">
        <v>89</v>
      </c>
      <c r="C126" s="11" t="s">
        <v>8</v>
      </c>
      <c r="D126" s="23">
        <f>4/13</f>
        <v>0.30769230769230771</v>
      </c>
      <c r="E126" s="5" t="s">
        <v>142</v>
      </c>
      <c r="F126" s="5" t="s">
        <v>56</v>
      </c>
      <c r="G126" s="5" t="s">
        <v>38</v>
      </c>
      <c r="H126" s="12" t="s">
        <v>42</v>
      </c>
      <c r="I126" s="103">
        <v>11104</v>
      </c>
      <c r="J126" s="96">
        <v>11394.5</v>
      </c>
      <c r="K126" s="96">
        <f t="shared" si="18"/>
        <v>-290.5</v>
      </c>
    </row>
    <row r="127" spans="1:11" x14ac:dyDescent="0.2">
      <c r="A127" s="15">
        <v>2004</v>
      </c>
      <c r="B127" s="16" t="s">
        <v>89</v>
      </c>
      <c r="C127" s="11" t="s">
        <v>7</v>
      </c>
      <c r="D127" s="23">
        <f>7/13</f>
        <v>0.53846153846153844</v>
      </c>
      <c r="E127" s="5" t="s">
        <v>31</v>
      </c>
      <c r="F127" s="5" t="s">
        <v>34</v>
      </c>
      <c r="G127" s="5" t="s">
        <v>40</v>
      </c>
      <c r="H127" s="143" t="s">
        <v>139</v>
      </c>
      <c r="I127" s="103"/>
      <c r="J127" s="96"/>
      <c r="K127" s="96"/>
    </row>
    <row r="128" spans="1:11" x14ac:dyDescent="0.2">
      <c r="A128" s="15">
        <v>2003</v>
      </c>
      <c r="B128" s="16" t="s">
        <v>138</v>
      </c>
      <c r="C128" s="11" t="s">
        <v>8</v>
      </c>
      <c r="D128" s="23">
        <f>4/13</f>
        <v>0.30769230769230771</v>
      </c>
      <c r="E128" s="5" t="s">
        <v>29</v>
      </c>
      <c r="F128" s="5" t="s">
        <v>76</v>
      </c>
      <c r="G128" s="5" t="s">
        <v>36</v>
      </c>
      <c r="H128" s="12" t="s">
        <v>100</v>
      </c>
      <c r="I128" s="103"/>
      <c r="J128" s="96"/>
      <c r="K128" s="96"/>
    </row>
    <row r="129" spans="1:11" x14ac:dyDescent="0.2">
      <c r="A129" s="15">
        <v>2002</v>
      </c>
      <c r="B129" s="16" t="s">
        <v>105</v>
      </c>
      <c r="C129" s="11" t="s">
        <v>10</v>
      </c>
      <c r="D129" s="23">
        <f>8/13</f>
        <v>0.61538461538461542</v>
      </c>
      <c r="E129" s="5" t="s">
        <v>32</v>
      </c>
      <c r="F129" s="5" t="s">
        <v>82</v>
      </c>
      <c r="G129" s="5" t="s">
        <v>36</v>
      </c>
      <c r="H129" s="12" t="s">
        <v>100</v>
      </c>
      <c r="I129" s="103"/>
      <c r="J129" s="96"/>
      <c r="K129" s="96"/>
    </row>
    <row r="130" spans="1:11" x14ac:dyDescent="0.2">
      <c r="A130" s="15">
        <v>2001</v>
      </c>
      <c r="B130" s="16" t="s">
        <v>103</v>
      </c>
      <c r="C130" s="11" t="s">
        <v>7</v>
      </c>
      <c r="D130" s="23">
        <f>7/13</f>
        <v>0.53846153846153844</v>
      </c>
      <c r="E130" s="5" t="s">
        <v>29</v>
      </c>
      <c r="F130" s="5" t="s">
        <v>30</v>
      </c>
      <c r="G130" s="5" t="s">
        <v>36</v>
      </c>
      <c r="H130" s="12" t="s">
        <v>100</v>
      </c>
      <c r="I130" s="103"/>
      <c r="J130" s="96"/>
      <c r="K130" s="96"/>
    </row>
    <row r="131" spans="1:11" x14ac:dyDescent="0.2">
      <c r="A131" s="15">
        <v>2000</v>
      </c>
      <c r="B131" s="16" t="s">
        <v>103</v>
      </c>
      <c r="C131" s="11" t="s">
        <v>10</v>
      </c>
      <c r="D131" s="23">
        <f>8/13</f>
        <v>0.61538461538461542</v>
      </c>
      <c r="E131" s="5" t="s">
        <v>32</v>
      </c>
      <c r="F131" s="5" t="s">
        <v>82</v>
      </c>
      <c r="G131" s="5" t="s">
        <v>36</v>
      </c>
      <c r="H131" s="12" t="s">
        <v>100</v>
      </c>
      <c r="I131" s="103"/>
      <c r="J131" s="96"/>
      <c r="K131" s="96"/>
    </row>
    <row r="132" spans="1:11" x14ac:dyDescent="0.2">
      <c r="A132" s="15">
        <v>1999</v>
      </c>
      <c r="B132" s="16" t="s">
        <v>67</v>
      </c>
      <c r="C132" s="11" t="s">
        <v>70</v>
      </c>
      <c r="D132" s="23">
        <f>5/13</f>
        <v>0.38461538461538464</v>
      </c>
      <c r="E132" s="5" t="s">
        <v>80</v>
      </c>
      <c r="F132" s="5" t="s">
        <v>34</v>
      </c>
      <c r="G132" s="5" t="s">
        <v>38</v>
      </c>
      <c r="H132" s="12" t="s">
        <v>42</v>
      </c>
      <c r="I132" s="103"/>
      <c r="J132" s="96"/>
      <c r="K132" s="96"/>
    </row>
    <row r="133" spans="1:11" x14ac:dyDescent="0.2">
      <c r="A133" s="15">
        <v>1998</v>
      </c>
      <c r="B133" s="16" t="s">
        <v>67</v>
      </c>
      <c r="C133" s="11" t="s">
        <v>9</v>
      </c>
      <c r="D133" s="23">
        <f>9/13</f>
        <v>0.69230769230769229</v>
      </c>
      <c r="E133" s="5" t="s">
        <v>97</v>
      </c>
      <c r="F133" s="5" t="s">
        <v>30</v>
      </c>
      <c r="G133" s="5" t="s">
        <v>39</v>
      </c>
      <c r="H133" s="12" t="s">
        <v>140</v>
      </c>
      <c r="I133" s="103"/>
      <c r="J133" s="96"/>
      <c r="K133" s="96"/>
    </row>
    <row r="134" spans="1:11" ht="13.5" thickBot="1" x14ac:dyDescent="0.25">
      <c r="A134" s="17"/>
      <c r="B134" s="18" t="s">
        <v>24</v>
      </c>
      <c r="C134" s="35" t="s">
        <v>466</v>
      </c>
      <c r="D134" s="21">
        <f>142/286</f>
        <v>0.49650349650349651</v>
      </c>
      <c r="E134" s="24" t="s">
        <v>467</v>
      </c>
      <c r="F134" s="24" t="s">
        <v>468</v>
      </c>
      <c r="G134" s="24" t="s">
        <v>449</v>
      </c>
      <c r="H134" s="22" t="s">
        <v>79</v>
      </c>
      <c r="I134" s="105">
        <f>SUM(I113:I133)</f>
        <v>169386.5</v>
      </c>
      <c r="J134" s="105">
        <f>SUM(J113:J133)</f>
        <v>171871.5</v>
      </c>
      <c r="K134" s="105">
        <f>SUM(K113:K133)</f>
        <v>-2485</v>
      </c>
    </row>
    <row r="136" spans="1:11" ht="13.5" thickBot="1" x14ac:dyDescent="0.25"/>
    <row r="137" spans="1:11" ht="15.75" thickBot="1" x14ac:dyDescent="0.3">
      <c r="B137" s="19" t="s">
        <v>83</v>
      </c>
      <c r="C137" s="6" t="s">
        <v>15</v>
      </c>
      <c r="D137" s="7" t="s">
        <v>17</v>
      </c>
      <c r="E137" s="7" t="s">
        <v>19</v>
      </c>
      <c r="F137" s="7" t="s">
        <v>21</v>
      </c>
      <c r="G137" s="7" t="s">
        <v>22</v>
      </c>
      <c r="H137" s="8"/>
      <c r="I137" s="98" t="s">
        <v>373</v>
      </c>
      <c r="J137" s="99" t="s">
        <v>373</v>
      </c>
      <c r="K137" s="100" t="s">
        <v>395</v>
      </c>
    </row>
    <row r="138" spans="1:11" x14ac:dyDescent="0.2">
      <c r="A138" s="13" t="s">
        <v>13</v>
      </c>
      <c r="B138" s="14" t="s">
        <v>14</v>
      </c>
      <c r="C138" s="9" t="s">
        <v>16</v>
      </c>
      <c r="D138" s="4" t="s">
        <v>18</v>
      </c>
      <c r="E138" s="4" t="s">
        <v>20</v>
      </c>
      <c r="F138" s="4" t="s">
        <v>20</v>
      </c>
      <c r="G138" s="4" t="s">
        <v>20</v>
      </c>
      <c r="H138" s="10" t="s">
        <v>23</v>
      </c>
      <c r="I138" s="101" t="s">
        <v>374</v>
      </c>
      <c r="J138" s="102" t="s">
        <v>375</v>
      </c>
      <c r="K138" s="102" t="s">
        <v>396</v>
      </c>
    </row>
    <row r="139" spans="1:11" x14ac:dyDescent="0.2">
      <c r="A139" s="15">
        <v>2019</v>
      </c>
      <c r="B139" s="16" t="s">
        <v>102</v>
      </c>
      <c r="C139" s="11" t="s">
        <v>70</v>
      </c>
      <c r="D139" s="23">
        <f>5/13</f>
        <v>0.38461538461538464</v>
      </c>
      <c r="E139" s="82" t="s">
        <v>53</v>
      </c>
      <c r="F139" s="82" t="s">
        <v>55</v>
      </c>
      <c r="G139" s="5" t="s">
        <v>38</v>
      </c>
      <c r="H139" s="12" t="s">
        <v>42</v>
      </c>
      <c r="I139" s="103">
        <v>16145</v>
      </c>
      <c r="J139" s="111">
        <v>15942.5</v>
      </c>
      <c r="K139" s="96">
        <f t="shared" ref="K139" si="19">I139-J139</f>
        <v>202.5</v>
      </c>
    </row>
    <row r="140" spans="1:11" x14ac:dyDescent="0.2">
      <c r="A140" s="15">
        <v>2018</v>
      </c>
      <c r="B140" s="16" t="s">
        <v>105</v>
      </c>
      <c r="C140" s="83" t="s">
        <v>11</v>
      </c>
      <c r="D140" s="23">
        <f>6/13</f>
        <v>0.46153846153846156</v>
      </c>
      <c r="E140" s="82" t="s">
        <v>26</v>
      </c>
      <c r="F140" s="82" t="s">
        <v>55</v>
      </c>
      <c r="G140" s="82" t="s">
        <v>38</v>
      </c>
      <c r="H140" s="12" t="s">
        <v>42</v>
      </c>
      <c r="I140" s="103">
        <v>15331</v>
      </c>
      <c r="J140" s="111">
        <v>14611</v>
      </c>
      <c r="K140" s="96">
        <f t="shared" ref="K140" si="20">I140-J140</f>
        <v>720</v>
      </c>
    </row>
    <row r="141" spans="1:11" x14ac:dyDescent="0.2">
      <c r="A141" s="15">
        <v>2017</v>
      </c>
      <c r="B141" s="16" t="s">
        <v>6</v>
      </c>
      <c r="C141" s="11" t="s">
        <v>12</v>
      </c>
      <c r="D141" s="23">
        <f>10/13</f>
        <v>0.76923076923076927</v>
      </c>
      <c r="E141" s="5" t="s">
        <v>28</v>
      </c>
      <c r="F141" s="5" t="s">
        <v>92</v>
      </c>
      <c r="G141" s="82" t="s">
        <v>36</v>
      </c>
      <c r="H141" s="74" t="s">
        <v>58</v>
      </c>
      <c r="I141" s="112">
        <v>15306.5</v>
      </c>
      <c r="J141" s="111">
        <v>13336</v>
      </c>
      <c r="K141" s="96">
        <f t="shared" ref="K141:K147" si="21">I141-J141</f>
        <v>1970.5</v>
      </c>
    </row>
    <row r="142" spans="1:11" x14ac:dyDescent="0.2">
      <c r="A142" s="15">
        <v>2016</v>
      </c>
      <c r="B142" s="16" t="s">
        <v>85</v>
      </c>
      <c r="C142" s="83" t="s">
        <v>106</v>
      </c>
      <c r="D142" s="23">
        <f>3/13</f>
        <v>0.23076923076923078</v>
      </c>
      <c r="E142" s="5" t="s">
        <v>91</v>
      </c>
      <c r="F142" s="5" t="s">
        <v>125</v>
      </c>
      <c r="G142" s="5" t="s">
        <v>38</v>
      </c>
      <c r="H142" s="12" t="s">
        <v>42</v>
      </c>
      <c r="I142" s="103">
        <v>10558</v>
      </c>
      <c r="J142" s="96">
        <v>11127.5</v>
      </c>
      <c r="K142" s="96">
        <f t="shared" si="21"/>
        <v>-569.5</v>
      </c>
    </row>
    <row r="143" spans="1:11" x14ac:dyDescent="0.2">
      <c r="A143" s="15">
        <v>2015</v>
      </c>
      <c r="B143" s="16" t="s">
        <v>84</v>
      </c>
      <c r="C143" s="11" t="s">
        <v>70</v>
      </c>
      <c r="D143" s="23">
        <f>5/13</f>
        <v>0.38461538461538464</v>
      </c>
      <c r="E143" s="5" t="s">
        <v>91</v>
      </c>
      <c r="F143" s="5" t="s">
        <v>33</v>
      </c>
      <c r="G143" s="5" t="s">
        <v>38</v>
      </c>
      <c r="H143" s="12" t="s">
        <v>42</v>
      </c>
      <c r="I143" s="103">
        <v>11539</v>
      </c>
      <c r="J143" s="96">
        <v>12555.5</v>
      </c>
      <c r="K143" s="96">
        <f t="shared" si="21"/>
        <v>-1016.5</v>
      </c>
    </row>
    <row r="144" spans="1:11" x14ac:dyDescent="0.2">
      <c r="A144" s="15">
        <v>2014</v>
      </c>
      <c r="B144" s="16" t="s">
        <v>6</v>
      </c>
      <c r="C144" s="83" t="s">
        <v>11</v>
      </c>
      <c r="D144" s="23">
        <f>6/13</f>
        <v>0.46153846153846156</v>
      </c>
      <c r="E144" s="82" t="s">
        <v>26</v>
      </c>
      <c r="F144" s="82" t="s">
        <v>55</v>
      </c>
      <c r="G144" s="5" t="s">
        <v>36</v>
      </c>
      <c r="H144" s="31" t="s">
        <v>339</v>
      </c>
      <c r="I144" s="103">
        <v>13027</v>
      </c>
      <c r="J144" s="96">
        <v>12792</v>
      </c>
      <c r="K144" s="96">
        <f t="shared" si="21"/>
        <v>235</v>
      </c>
    </row>
    <row r="145" spans="1:11" x14ac:dyDescent="0.2">
      <c r="A145" s="15">
        <v>2013</v>
      </c>
      <c r="B145" s="16" t="s">
        <v>84</v>
      </c>
      <c r="C145" s="83" t="s">
        <v>106</v>
      </c>
      <c r="D145" s="23">
        <f>3/13</f>
        <v>0.23076923076923078</v>
      </c>
      <c r="E145" s="82" t="s">
        <v>53</v>
      </c>
      <c r="F145" s="82" t="s">
        <v>71</v>
      </c>
      <c r="G145" s="5" t="s">
        <v>38</v>
      </c>
      <c r="H145" s="12" t="s">
        <v>42</v>
      </c>
      <c r="I145" s="103">
        <v>10963</v>
      </c>
      <c r="J145" s="96">
        <v>13420</v>
      </c>
      <c r="K145" s="96">
        <f t="shared" si="21"/>
        <v>-2457</v>
      </c>
    </row>
    <row r="146" spans="1:11" x14ac:dyDescent="0.2">
      <c r="A146" s="15">
        <v>2012</v>
      </c>
      <c r="B146" s="16" t="s">
        <v>84</v>
      </c>
      <c r="C146" s="11" t="s">
        <v>70</v>
      </c>
      <c r="D146" s="23">
        <f>5/13</f>
        <v>0.38461538461538464</v>
      </c>
      <c r="E146" s="5" t="s">
        <v>91</v>
      </c>
      <c r="F146" s="5" t="s">
        <v>33</v>
      </c>
      <c r="G146" s="5" t="s">
        <v>38</v>
      </c>
      <c r="H146" s="12" t="s">
        <v>42</v>
      </c>
      <c r="I146" s="103">
        <v>11967</v>
      </c>
      <c r="J146" s="96">
        <v>12292</v>
      </c>
      <c r="K146" s="96">
        <f t="shared" si="21"/>
        <v>-325</v>
      </c>
    </row>
    <row r="147" spans="1:11" x14ac:dyDescent="0.2">
      <c r="A147" s="15">
        <v>2011</v>
      </c>
      <c r="B147" s="16" t="s">
        <v>84</v>
      </c>
      <c r="C147" s="11" t="s">
        <v>8</v>
      </c>
      <c r="D147" s="23">
        <f>4/13</f>
        <v>0.30769230769230771</v>
      </c>
      <c r="E147" s="5" t="s">
        <v>53</v>
      </c>
      <c r="F147" s="5" t="s">
        <v>125</v>
      </c>
      <c r="G147" s="5" t="s">
        <v>38</v>
      </c>
      <c r="H147" s="12" t="s">
        <v>42</v>
      </c>
      <c r="I147" s="103">
        <v>12431.5</v>
      </c>
      <c r="J147" s="96">
        <v>12663.5</v>
      </c>
      <c r="K147" s="96">
        <f t="shared" si="21"/>
        <v>-232</v>
      </c>
    </row>
    <row r="148" spans="1:11" x14ac:dyDescent="0.2">
      <c r="A148" s="15">
        <v>2010</v>
      </c>
      <c r="B148" s="16" t="s">
        <v>84</v>
      </c>
      <c r="C148" s="11" t="s">
        <v>70</v>
      </c>
      <c r="D148" s="23">
        <f>5/13</f>
        <v>0.38461538461538464</v>
      </c>
      <c r="E148" s="5" t="s">
        <v>91</v>
      </c>
      <c r="F148" s="5" t="s">
        <v>33</v>
      </c>
      <c r="G148" s="5" t="s">
        <v>38</v>
      </c>
      <c r="H148" s="12" t="s">
        <v>42</v>
      </c>
      <c r="I148" s="103">
        <v>11310</v>
      </c>
      <c r="J148" s="96">
        <v>12339</v>
      </c>
      <c r="K148" s="96">
        <f t="shared" ref="K148:K153" si="22">I148-J148</f>
        <v>-1029</v>
      </c>
    </row>
    <row r="149" spans="1:11" x14ac:dyDescent="0.2">
      <c r="A149" s="15">
        <v>2009</v>
      </c>
      <c r="B149" s="16" t="s">
        <v>2</v>
      </c>
      <c r="C149" s="11" t="s">
        <v>12</v>
      </c>
      <c r="D149" s="23">
        <f>10/13</f>
        <v>0.76923076923076927</v>
      </c>
      <c r="E149" s="5" t="s">
        <v>28</v>
      </c>
      <c r="F149" s="5" t="s">
        <v>92</v>
      </c>
      <c r="G149" s="5" t="s">
        <v>40</v>
      </c>
      <c r="H149" s="143" t="s">
        <v>93</v>
      </c>
      <c r="I149" s="121">
        <v>12979</v>
      </c>
      <c r="J149" s="96">
        <v>11919</v>
      </c>
      <c r="K149" s="96">
        <f t="shared" si="22"/>
        <v>1060</v>
      </c>
    </row>
    <row r="150" spans="1:11" x14ac:dyDescent="0.2">
      <c r="A150" s="15">
        <v>2008</v>
      </c>
      <c r="B150" s="16" t="s">
        <v>2</v>
      </c>
      <c r="C150" s="11" t="s">
        <v>8</v>
      </c>
      <c r="D150" s="23">
        <f>4/13</f>
        <v>0.30769230769230771</v>
      </c>
      <c r="E150" s="5" t="s">
        <v>27</v>
      </c>
      <c r="F150" s="5" t="s">
        <v>33</v>
      </c>
      <c r="G150" s="5" t="s">
        <v>38</v>
      </c>
      <c r="H150" s="12" t="s">
        <v>42</v>
      </c>
      <c r="I150" s="103">
        <v>10871.5</v>
      </c>
      <c r="J150" s="96">
        <v>10971</v>
      </c>
      <c r="K150" s="96">
        <f t="shared" si="22"/>
        <v>-99.5</v>
      </c>
    </row>
    <row r="151" spans="1:11" x14ac:dyDescent="0.2">
      <c r="A151" s="15">
        <v>2007</v>
      </c>
      <c r="B151" s="16" t="s">
        <v>2</v>
      </c>
      <c r="C151" s="11" t="s">
        <v>12</v>
      </c>
      <c r="D151" s="23">
        <f>10/13</f>
        <v>0.76923076923076927</v>
      </c>
      <c r="E151" s="5" t="s">
        <v>96</v>
      </c>
      <c r="F151" s="5" t="s">
        <v>33</v>
      </c>
      <c r="G151" s="5" t="s">
        <v>39</v>
      </c>
      <c r="H151" s="12" t="s">
        <v>43</v>
      </c>
      <c r="I151" s="121">
        <v>14775.5</v>
      </c>
      <c r="J151" s="96">
        <v>11273</v>
      </c>
      <c r="K151" s="96">
        <f t="shared" si="22"/>
        <v>3502.5</v>
      </c>
    </row>
    <row r="152" spans="1:11" x14ac:dyDescent="0.2">
      <c r="A152" s="15">
        <v>2006</v>
      </c>
      <c r="B152" s="16" t="s">
        <v>2</v>
      </c>
      <c r="C152" s="11" t="s">
        <v>10</v>
      </c>
      <c r="D152" s="23">
        <f>8/13</f>
        <v>0.61538461538461542</v>
      </c>
      <c r="E152" s="5" t="s">
        <v>52</v>
      </c>
      <c r="F152" s="5" t="s">
        <v>33</v>
      </c>
      <c r="G152" s="5" t="s">
        <v>36</v>
      </c>
      <c r="H152" s="12" t="s">
        <v>101</v>
      </c>
      <c r="I152" s="103">
        <v>11040.5</v>
      </c>
      <c r="J152" s="96">
        <v>11177.5</v>
      </c>
      <c r="K152" s="96">
        <f t="shared" si="22"/>
        <v>-137</v>
      </c>
    </row>
    <row r="153" spans="1:11" x14ac:dyDescent="0.2">
      <c r="A153" s="15">
        <v>2005</v>
      </c>
      <c r="B153" s="16" t="s">
        <v>2</v>
      </c>
      <c r="C153" s="11" t="s">
        <v>70</v>
      </c>
      <c r="D153" s="23">
        <f>5/13</f>
        <v>0.38461538461538464</v>
      </c>
      <c r="E153" s="5" t="s">
        <v>72</v>
      </c>
      <c r="F153" s="5" t="s">
        <v>56</v>
      </c>
      <c r="G153" s="5" t="s">
        <v>38</v>
      </c>
      <c r="H153" s="12" t="s">
        <v>42</v>
      </c>
      <c r="I153" s="103">
        <v>10095</v>
      </c>
      <c r="J153" s="96">
        <v>10986.5</v>
      </c>
      <c r="K153" s="96">
        <f t="shared" si="22"/>
        <v>-891.5</v>
      </c>
    </row>
    <row r="154" spans="1:11" x14ac:dyDescent="0.2">
      <c r="A154" s="15">
        <v>2004</v>
      </c>
      <c r="B154" s="16" t="s">
        <v>85</v>
      </c>
      <c r="C154" s="11" t="s">
        <v>9</v>
      </c>
      <c r="D154" s="23">
        <f>9/13</f>
        <v>0.69230769230769229</v>
      </c>
      <c r="E154" s="5" t="s">
        <v>97</v>
      </c>
      <c r="F154" s="5" t="s">
        <v>30</v>
      </c>
      <c r="G154" s="5" t="s">
        <v>36</v>
      </c>
      <c r="H154" s="12" t="s">
        <v>100</v>
      </c>
      <c r="I154" s="103"/>
      <c r="J154" s="96"/>
      <c r="K154" s="96"/>
    </row>
    <row r="155" spans="1:11" x14ac:dyDescent="0.2">
      <c r="A155" s="15">
        <v>2003</v>
      </c>
      <c r="B155" s="16" t="s">
        <v>86</v>
      </c>
      <c r="C155" s="11" t="s">
        <v>11</v>
      </c>
      <c r="D155" s="23">
        <f>6/13</f>
        <v>0.46153846153846156</v>
      </c>
      <c r="E155" s="5" t="s">
        <v>80</v>
      </c>
      <c r="F155" s="5" t="s">
        <v>30</v>
      </c>
      <c r="G155" s="5" t="s">
        <v>38</v>
      </c>
      <c r="H155" s="12" t="s">
        <v>42</v>
      </c>
      <c r="I155" s="103"/>
      <c r="J155" s="96"/>
      <c r="K155" s="96"/>
    </row>
    <row r="156" spans="1:11" x14ac:dyDescent="0.2">
      <c r="A156" s="15">
        <v>2002</v>
      </c>
      <c r="B156" s="16" t="s">
        <v>87</v>
      </c>
      <c r="C156" s="11" t="s">
        <v>7</v>
      </c>
      <c r="D156" s="23">
        <f>7/13</f>
        <v>0.53846153846153844</v>
      </c>
      <c r="E156" s="5" t="s">
        <v>31</v>
      </c>
      <c r="F156" s="5" t="s">
        <v>34</v>
      </c>
      <c r="G156" s="5" t="s">
        <v>38</v>
      </c>
      <c r="H156" s="12" t="s">
        <v>42</v>
      </c>
      <c r="I156" s="103"/>
      <c r="J156" s="96"/>
      <c r="K156" s="96"/>
    </row>
    <row r="157" spans="1:11" x14ac:dyDescent="0.2">
      <c r="A157" s="15">
        <v>2001</v>
      </c>
      <c r="B157" s="16" t="s">
        <v>88</v>
      </c>
      <c r="C157" s="11" t="s">
        <v>95</v>
      </c>
      <c r="D157" s="23">
        <f>2/13</f>
        <v>0.15384615384615385</v>
      </c>
      <c r="E157" s="5" t="s">
        <v>98</v>
      </c>
      <c r="F157" s="5" t="s">
        <v>82</v>
      </c>
      <c r="G157" s="5" t="s">
        <v>38</v>
      </c>
      <c r="H157" s="12" t="s">
        <v>42</v>
      </c>
      <c r="I157" s="103"/>
      <c r="J157" s="96"/>
      <c r="K157" s="96"/>
    </row>
    <row r="158" spans="1:11" x14ac:dyDescent="0.2">
      <c r="A158" s="15">
        <v>2000</v>
      </c>
      <c r="B158" s="16" t="s">
        <v>88</v>
      </c>
      <c r="C158" s="11" t="s">
        <v>9</v>
      </c>
      <c r="D158" s="23">
        <f>9/13</f>
        <v>0.69230769230769229</v>
      </c>
      <c r="E158" s="5" t="s">
        <v>32</v>
      </c>
      <c r="F158" s="5" t="s">
        <v>34</v>
      </c>
      <c r="G158" s="5" t="s">
        <v>36</v>
      </c>
      <c r="H158" s="12" t="s">
        <v>78</v>
      </c>
      <c r="I158" s="103"/>
      <c r="J158" s="96"/>
      <c r="K158" s="96"/>
    </row>
    <row r="159" spans="1:11" x14ac:dyDescent="0.2">
      <c r="A159" s="15">
        <v>1999</v>
      </c>
      <c r="B159" s="16" t="s">
        <v>89</v>
      </c>
      <c r="C159" s="11" t="s">
        <v>12</v>
      </c>
      <c r="D159" s="23">
        <f>10/13</f>
        <v>0.76923076923076927</v>
      </c>
      <c r="E159" s="5" t="s">
        <v>32</v>
      </c>
      <c r="F159" s="5" t="s">
        <v>30</v>
      </c>
      <c r="G159" s="5" t="s">
        <v>39</v>
      </c>
      <c r="H159" s="12" t="s">
        <v>99</v>
      </c>
      <c r="I159" s="103"/>
      <c r="J159" s="96"/>
      <c r="K159" s="96"/>
    </row>
    <row r="160" spans="1:11" x14ac:dyDescent="0.2">
      <c r="A160" s="15">
        <v>1998</v>
      </c>
      <c r="B160" s="16" t="s">
        <v>90</v>
      </c>
      <c r="C160" s="11" t="s">
        <v>10</v>
      </c>
      <c r="D160" s="23">
        <f>8/13</f>
        <v>0.61538461538461542</v>
      </c>
      <c r="E160" s="5" t="s">
        <v>97</v>
      </c>
      <c r="F160" s="5" t="s">
        <v>34</v>
      </c>
      <c r="G160" s="5" t="s">
        <v>36</v>
      </c>
      <c r="H160" s="12" t="s">
        <v>78</v>
      </c>
      <c r="I160" s="103"/>
      <c r="J160" s="96"/>
      <c r="K160" s="96"/>
    </row>
    <row r="161" spans="1:11" ht="13.5" thickBot="1" x14ac:dyDescent="0.25">
      <c r="A161" s="17"/>
      <c r="B161" s="18" t="s">
        <v>24</v>
      </c>
      <c r="C161" s="20" t="s">
        <v>483</v>
      </c>
      <c r="D161" s="21">
        <f>140/286</f>
        <v>0.48951048951048953</v>
      </c>
      <c r="E161" s="24" t="s">
        <v>484</v>
      </c>
      <c r="F161" s="24" t="s">
        <v>485</v>
      </c>
      <c r="G161" s="24" t="s">
        <v>418</v>
      </c>
      <c r="H161" s="22" t="s">
        <v>94</v>
      </c>
      <c r="I161" s="105">
        <f>SUM(I140:I160)</f>
        <v>172194.5</v>
      </c>
      <c r="J161" s="105">
        <f>SUM(J140:J160)</f>
        <v>171463.5</v>
      </c>
      <c r="K161" s="105">
        <f>SUM(K140:K160)</f>
        <v>731</v>
      </c>
    </row>
    <row r="163" spans="1:11" ht="13.5" thickBot="1" x14ac:dyDescent="0.25"/>
    <row r="164" spans="1:11" ht="15.75" thickBot="1" x14ac:dyDescent="0.3">
      <c r="B164" s="19" t="s">
        <v>121</v>
      </c>
      <c r="C164" s="6" t="s">
        <v>15</v>
      </c>
      <c r="D164" s="7" t="s">
        <v>17</v>
      </c>
      <c r="E164" s="7" t="s">
        <v>19</v>
      </c>
      <c r="F164" s="7" t="s">
        <v>21</v>
      </c>
      <c r="G164" s="7" t="s">
        <v>22</v>
      </c>
      <c r="H164" s="8"/>
      <c r="I164" s="98" t="s">
        <v>373</v>
      </c>
      <c r="J164" s="99" t="s">
        <v>373</v>
      </c>
      <c r="K164" s="100" t="s">
        <v>395</v>
      </c>
    </row>
    <row r="165" spans="1:11" x14ac:dyDescent="0.2">
      <c r="A165" s="13" t="s">
        <v>13</v>
      </c>
      <c r="B165" s="14" t="s">
        <v>14</v>
      </c>
      <c r="C165" s="9" t="s">
        <v>16</v>
      </c>
      <c r="D165" s="4" t="s">
        <v>18</v>
      </c>
      <c r="E165" s="4" t="s">
        <v>20</v>
      </c>
      <c r="F165" s="4" t="s">
        <v>20</v>
      </c>
      <c r="G165" s="4" t="s">
        <v>20</v>
      </c>
      <c r="H165" s="10" t="s">
        <v>23</v>
      </c>
      <c r="I165" s="101" t="s">
        <v>374</v>
      </c>
      <c r="J165" s="102" t="s">
        <v>375</v>
      </c>
      <c r="K165" s="102" t="s">
        <v>396</v>
      </c>
    </row>
    <row r="166" spans="1:11" x14ac:dyDescent="0.2">
      <c r="A166" s="33">
        <v>2019</v>
      </c>
      <c r="B166" s="16" t="s">
        <v>4</v>
      </c>
      <c r="C166" s="83" t="s">
        <v>70</v>
      </c>
      <c r="D166" s="23">
        <f>5/13</f>
        <v>0.38461538461538464</v>
      </c>
      <c r="E166" s="82" t="s">
        <v>27</v>
      </c>
      <c r="F166" s="82" t="s">
        <v>92</v>
      </c>
      <c r="G166" s="82" t="s">
        <v>38</v>
      </c>
      <c r="H166" s="12" t="s">
        <v>42</v>
      </c>
      <c r="I166" s="110">
        <v>15010.5</v>
      </c>
      <c r="J166" s="111">
        <v>14323</v>
      </c>
      <c r="K166" s="96">
        <f t="shared" ref="K166" si="23">I166-J166</f>
        <v>687.5</v>
      </c>
    </row>
    <row r="167" spans="1:11" x14ac:dyDescent="0.2">
      <c r="A167" s="33">
        <v>2018</v>
      </c>
      <c r="B167" s="16" t="s">
        <v>84</v>
      </c>
      <c r="C167" s="83" t="s">
        <v>126</v>
      </c>
      <c r="D167" s="23">
        <f>1/13</f>
        <v>7.6923076923076927E-2</v>
      </c>
      <c r="E167" s="82" t="s">
        <v>127</v>
      </c>
      <c r="F167" s="82" t="s">
        <v>125</v>
      </c>
      <c r="G167" s="82" t="s">
        <v>38</v>
      </c>
      <c r="H167" s="12" t="s">
        <v>42</v>
      </c>
      <c r="I167" s="110">
        <v>13425.5</v>
      </c>
      <c r="J167" s="111">
        <v>16359.5</v>
      </c>
      <c r="K167" s="96">
        <f t="shared" ref="K167" si="24">I167-J167</f>
        <v>-2934</v>
      </c>
    </row>
    <row r="168" spans="1:11" x14ac:dyDescent="0.2">
      <c r="A168" s="33">
        <v>2017</v>
      </c>
      <c r="B168" s="16" t="s">
        <v>128</v>
      </c>
      <c r="C168" s="11" t="s">
        <v>9</v>
      </c>
      <c r="D168" s="23">
        <f>9/13</f>
        <v>0.69230769230769229</v>
      </c>
      <c r="E168" s="82" t="s">
        <v>96</v>
      </c>
      <c r="F168" s="82" t="s">
        <v>55</v>
      </c>
      <c r="G168" s="5" t="s">
        <v>39</v>
      </c>
      <c r="H168" s="113" t="s">
        <v>419</v>
      </c>
      <c r="I168" s="110">
        <v>15100.5</v>
      </c>
      <c r="J168" s="111">
        <v>13713.5</v>
      </c>
      <c r="K168" s="96">
        <f t="shared" ref="K168:K174" si="25">I168-J168</f>
        <v>1387</v>
      </c>
    </row>
    <row r="169" spans="1:11" s="32" customFormat="1" x14ac:dyDescent="0.2">
      <c r="A169" s="33">
        <v>2016</v>
      </c>
      <c r="B169" s="16" t="s">
        <v>124</v>
      </c>
      <c r="C169" s="83" t="s">
        <v>11</v>
      </c>
      <c r="D169" s="23">
        <f>6/13</f>
        <v>0.46153846153846156</v>
      </c>
      <c r="E169" s="82" t="s">
        <v>26</v>
      </c>
      <c r="F169" s="5" t="s">
        <v>55</v>
      </c>
      <c r="G169" s="82" t="s">
        <v>39</v>
      </c>
      <c r="H169" s="31" t="s">
        <v>402</v>
      </c>
      <c r="I169" s="103">
        <v>12104</v>
      </c>
      <c r="J169" s="96">
        <v>12828</v>
      </c>
      <c r="K169" s="96">
        <f t="shared" si="25"/>
        <v>-724</v>
      </c>
    </row>
    <row r="170" spans="1:11" s="32" customFormat="1" x14ac:dyDescent="0.2">
      <c r="A170" s="33">
        <v>2015</v>
      </c>
      <c r="B170" s="16" t="s">
        <v>103</v>
      </c>
      <c r="C170" s="11" t="s">
        <v>10</v>
      </c>
      <c r="D170" s="23">
        <f>8/13</f>
        <v>0.61538461538461542</v>
      </c>
      <c r="E170" s="82" t="s">
        <v>28</v>
      </c>
      <c r="F170" s="5" t="s">
        <v>55</v>
      </c>
      <c r="G170" s="82" t="s">
        <v>40</v>
      </c>
      <c r="H170" s="142" t="s">
        <v>394</v>
      </c>
      <c r="I170" s="103">
        <v>12868.5</v>
      </c>
      <c r="J170" s="96">
        <v>11950.5</v>
      </c>
      <c r="K170" s="96">
        <f t="shared" si="25"/>
        <v>918</v>
      </c>
    </row>
    <row r="171" spans="1:11" s="32" customFormat="1" x14ac:dyDescent="0.2">
      <c r="A171" s="33">
        <v>2014</v>
      </c>
      <c r="B171" s="16" t="s">
        <v>333</v>
      </c>
      <c r="C171" s="11" t="s">
        <v>70</v>
      </c>
      <c r="D171" s="23">
        <f>5/13</f>
        <v>0.38461538461538464</v>
      </c>
      <c r="E171" s="82" t="s">
        <v>26</v>
      </c>
      <c r="F171" s="82" t="s">
        <v>125</v>
      </c>
      <c r="G171" s="82" t="s">
        <v>57</v>
      </c>
      <c r="H171" s="31" t="s">
        <v>337</v>
      </c>
      <c r="I171" s="103">
        <v>12527.5</v>
      </c>
      <c r="J171" s="96">
        <v>12051</v>
      </c>
      <c r="K171" s="96">
        <f t="shared" si="25"/>
        <v>476.5</v>
      </c>
    </row>
    <row r="172" spans="1:11" s="32" customFormat="1" x14ac:dyDescent="0.2">
      <c r="A172" s="33">
        <v>2013</v>
      </c>
      <c r="B172" s="16" t="s">
        <v>128</v>
      </c>
      <c r="C172" s="11" t="s">
        <v>10</v>
      </c>
      <c r="D172" s="23">
        <f>8/13</f>
        <v>0.61538461538461542</v>
      </c>
      <c r="E172" s="82" t="s">
        <v>28</v>
      </c>
      <c r="F172" s="5" t="s">
        <v>55</v>
      </c>
      <c r="G172" s="82" t="s">
        <v>39</v>
      </c>
      <c r="H172" s="31" t="s">
        <v>327</v>
      </c>
      <c r="I172" s="103">
        <v>13319.5</v>
      </c>
      <c r="J172" s="96">
        <v>12246.5</v>
      </c>
      <c r="K172" s="96">
        <f t="shared" si="25"/>
        <v>1073</v>
      </c>
    </row>
    <row r="173" spans="1:11" s="32" customFormat="1" x14ac:dyDescent="0.2">
      <c r="A173" s="33">
        <v>2012</v>
      </c>
      <c r="B173" s="16" t="s">
        <v>128</v>
      </c>
      <c r="C173" s="11" t="s">
        <v>11</v>
      </c>
      <c r="D173" s="23">
        <f>6/13</f>
        <v>0.46153846153846156</v>
      </c>
      <c r="E173" s="5" t="s">
        <v>26</v>
      </c>
      <c r="F173" s="5" t="s">
        <v>55</v>
      </c>
      <c r="G173" s="5" t="s">
        <v>36</v>
      </c>
      <c r="H173" s="12" t="s">
        <v>319</v>
      </c>
      <c r="I173" s="103">
        <v>11017</v>
      </c>
      <c r="J173" s="96">
        <v>12196.5</v>
      </c>
      <c r="K173" s="96">
        <f t="shared" si="25"/>
        <v>-1179.5</v>
      </c>
    </row>
    <row r="174" spans="1:11" s="32" customFormat="1" x14ac:dyDescent="0.2">
      <c r="A174" s="33">
        <v>2011</v>
      </c>
      <c r="B174" s="16" t="s">
        <v>128</v>
      </c>
      <c r="C174" s="11" t="s">
        <v>70</v>
      </c>
      <c r="D174" s="23">
        <f>5/13</f>
        <v>0.38461538461538464</v>
      </c>
      <c r="E174" s="5" t="s">
        <v>53</v>
      </c>
      <c r="F174" s="5" t="s">
        <v>55</v>
      </c>
      <c r="G174" s="5" t="s">
        <v>38</v>
      </c>
      <c r="H174" s="12" t="s">
        <v>42</v>
      </c>
      <c r="I174" s="103">
        <v>11887</v>
      </c>
      <c r="J174" s="96">
        <v>13274</v>
      </c>
      <c r="K174" s="96">
        <f t="shared" si="25"/>
        <v>-1387</v>
      </c>
    </row>
    <row r="175" spans="1:11" x14ac:dyDescent="0.2">
      <c r="A175" s="15">
        <v>2010</v>
      </c>
      <c r="B175" s="16" t="s">
        <v>128</v>
      </c>
      <c r="C175" s="11" t="s">
        <v>8</v>
      </c>
      <c r="D175" s="23">
        <f>4/13</f>
        <v>0.30769230769230771</v>
      </c>
      <c r="E175" s="5" t="s">
        <v>53</v>
      </c>
      <c r="F175" s="5" t="s">
        <v>125</v>
      </c>
      <c r="G175" s="5" t="s">
        <v>38</v>
      </c>
      <c r="H175" s="12" t="s">
        <v>42</v>
      </c>
      <c r="I175" s="103">
        <v>11052</v>
      </c>
      <c r="J175" s="96">
        <v>12388</v>
      </c>
      <c r="K175" s="96">
        <f t="shared" ref="K175:K180" si="26">I175-J175</f>
        <v>-1336</v>
      </c>
    </row>
    <row r="176" spans="1:11" x14ac:dyDescent="0.2">
      <c r="A176" s="15">
        <v>2009</v>
      </c>
      <c r="B176" s="16" t="s">
        <v>67</v>
      </c>
      <c r="C176" s="11" t="s">
        <v>8</v>
      </c>
      <c r="D176" s="23">
        <f>4/13</f>
        <v>0.30769230769230771</v>
      </c>
      <c r="E176" s="5" t="s">
        <v>91</v>
      </c>
      <c r="F176" s="5" t="s">
        <v>55</v>
      </c>
      <c r="G176" s="5" t="s">
        <v>38</v>
      </c>
      <c r="H176" s="12" t="s">
        <v>42</v>
      </c>
      <c r="I176" s="103">
        <v>10669.5</v>
      </c>
      <c r="J176" s="96">
        <v>12212</v>
      </c>
      <c r="K176" s="96">
        <f t="shared" si="26"/>
        <v>-1542.5</v>
      </c>
    </row>
    <row r="177" spans="1:11" x14ac:dyDescent="0.2">
      <c r="A177" s="15">
        <v>2008</v>
      </c>
      <c r="B177" s="16" t="s">
        <v>67</v>
      </c>
      <c r="C177" s="11" t="s">
        <v>7</v>
      </c>
      <c r="D177" s="23">
        <f>7/13</f>
        <v>0.53846153846153844</v>
      </c>
      <c r="E177" s="5" t="s">
        <v>26</v>
      </c>
      <c r="F177" s="5" t="s">
        <v>33</v>
      </c>
      <c r="G177" s="5" t="s">
        <v>74</v>
      </c>
      <c r="H177" s="143" t="s">
        <v>131</v>
      </c>
      <c r="I177" s="121">
        <v>12955</v>
      </c>
      <c r="J177" s="96">
        <v>12582</v>
      </c>
      <c r="K177" s="96">
        <f t="shared" si="26"/>
        <v>373</v>
      </c>
    </row>
    <row r="178" spans="1:11" x14ac:dyDescent="0.2">
      <c r="A178" s="15">
        <v>2007</v>
      </c>
      <c r="B178" s="16" t="s">
        <v>67</v>
      </c>
      <c r="C178" s="11" t="s">
        <v>130</v>
      </c>
      <c r="D178" s="23">
        <f>11/13</f>
        <v>0.84615384615384615</v>
      </c>
      <c r="E178" s="5" t="s">
        <v>28</v>
      </c>
      <c r="F178" s="5" t="s">
        <v>136</v>
      </c>
      <c r="G178" s="5" t="s">
        <v>40</v>
      </c>
      <c r="H178" s="143" t="s">
        <v>132</v>
      </c>
      <c r="I178" s="103">
        <v>13567.5</v>
      </c>
      <c r="J178" s="96">
        <v>11843.5</v>
      </c>
      <c r="K178" s="96">
        <f t="shared" si="26"/>
        <v>1724</v>
      </c>
    </row>
    <row r="179" spans="1:11" x14ac:dyDescent="0.2">
      <c r="A179" s="15">
        <v>2006</v>
      </c>
      <c r="B179" s="16" t="s">
        <v>67</v>
      </c>
      <c r="C179" s="11" t="s">
        <v>9</v>
      </c>
      <c r="D179" s="23">
        <f>9/13</f>
        <v>0.69230769230769229</v>
      </c>
      <c r="E179" s="5" t="s">
        <v>28</v>
      </c>
      <c r="F179" s="5" t="s">
        <v>33</v>
      </c>
      <c r="G179" s="5" t="s">
        <v>39</v>
      </c>
      <c r="H179" s="12" t="s">
        <v>133</v>
      </c>
      <c r="I179" s="103">
        <v>12080.5</v>
      </c>
      <c r="J179" s="96">
        <v>10460.5</v>
      </c>
      <c r="K179" s="96">
        <f t="shared" si="26"/>
        <v>1620</v>
      </c>
    </row>
    <row r="180" spans="1:11" x14ac:dyDescent="0.2">
      <c r="A180" s="15">
        <v>2005</v>
      </c>
      <c r="B180" s="16" t="s">
        <v>67</v>
      </c>
      <c r="C180" s="11" t="s">
        <v>11</v>
      </c>
      <c r="D180" s="23">
        <f>6/13</f>
        <v>0.46153846153846156</v>
      </c>
      <c r="E180" s="5" t="s">
        <v>54</v>
      </c>
      <c r="F180" s="5" t="s">
        <v>56</v>
      </c>
      <c r="G180" s="5" t="s">
        <v>36</v>
      </c>
      <c r="H180" s="12" t="s">
        <v>134</v>
      </c>
      <c r="I180" s="103">
        <v>10151.5</v>
      </c>
      <c r="J180" s="96">
        <v>10311</v>
      </c>
      <c r="K180" s="96">
        <f t="shared" si="26"/>
        <v>-159.5</v>
      </c>
    </row>
    <row r="181" spans="1:11" x14ac:dyDescent="0.2">
      <c r="A181" s="15">
        <v>2004</v>
      </c>
      <c r="B181" s="16" t="s">
        <v>0</v>
      </c>
      <c r="C181" s="11" t="s">
        <v>70</v>
      </c>
      <c r="D181" s="23">
        <f>5/13</f>
        <v>0.38461538461538464</v>
      </c>
      <c r="E181" s="5" t="s">
        <v>108</v>
      </c>
      <c r="F181" s="5" t="s">
        <v>30</v>
      </c>
      <c r="G181" s="5" t="s">
        <v>38</v>
      </c>
      <c r="H181" s="12" t="s">
        <v>42</v>
      </c>
      <c r="I181" s="103"/>
      <c r="J181" s="96"/>
      <c r="K181" s="96"/>
    </row>
    <row r="182" spans="1:11" x14ac:dyDescent="0.2">
      <c r="A182" s="15">
        <v>2003</v>
      </c>
      <c r="B182" s="16" t="s">
        <v>129</v>
      </c>
      <c r="C182" s="11" t="s">
        <v>8</v>
      </c>
      <c r="D182" s="23">
        <f>4/13</f>
        <v>0.30769230769230771</v>
      </c>
      <c r="E182" s="5" t="s">
        <v>29</v>
      </c>
      <c r="F182" s="5" t="s">
        <v>76</v>
      </c>
      <c r="G182" s="5" t="s">
        <v>38</v>
      </c>
      <c r="H182" s="12" t="s">
        <v>42</v>
      </c>
      <c r="I182" s="103"/>
      <c r="J182" s="96"/>
      <c r="K182" s="96"/>
    </row>
    <row r="183" spans="1:11" x14ac:dyDescent="0.2">
      <c r="A183" s="15">
        <v>2002</v>
      </c>
      <c r="B183" s="16" t="s">
        <v>89</v>
      </c>
      <c r="C183" s="11" t="s">
        <v>10</v>
      </c>
      <c r="D183" s="23">
        <f>8/13</f>
        <v>0.61538461538461542</v>
      </c>
      <c r="E183" s="5" t="s">
        <v>32</v>
      </c>
      <c r="F183" s="5" t="s">
        <v>82</v>
      </c>
      <c r="G183" s="5" t="s">
        <v>36</v>
      </c>
      <c r="H183" s="12" t="s">
        <v>78</v>
      </c>
      <c r="I183" s="103"/>
      <c r="J183" s="96"/>
      <c r="K183" s="96"/>
    </row>
    <row r="184" spans="1:11" x14ac:dyDescent="0.2">
      <c r="A184" s="15">
        <v>2001</v>
      </c>
      <c r="B184" s="16" t="s">
        <v>124</v>
      </c>
      <c r="C184" s="11" t="s">
        <v>9</v>
      </c>
      <c r="D184" s="23">
        <f>9/13</f>
        <v>0.69230769230769229</v>
      </c>
      <c r="E184" s="5" t="s">
        <v>31</v>
      </c>
      <c r="F184" s="5" t="s">
        <v>35</v>
      </c>
      <c r="G184" s="5" t="s">
        <v>39</v>
      </c>
      <c r="H184" s="12" t="s">
        <v>135</v>
      </c>
      <c r="I184" s="103"/>
      <c r="J184" s="96"/>
      <c r="K184" s="96"/>
    </row>
    <row r="185" spans="1:11" x14ac:dyDescent="0.2">
      <c r="A185" s="15">
        <v>2000</v>
      </c>
      <c r="B185" s="16" t="s">
        <v>124</v>
      </c>
      <c r="C185" s="11" t="s">
        <v>11</v>
      </c>
      <c r="D185" s="23">
        <f>6/13</f>
        <v>0.46153846153846156</v>
      </c>
      <c r="E185" s="5" t="s">
        <v>31</v>
      </c>
      <c r="F185" s="5" t="s">
        <v>82</v>
      </c>
      <c r="G185" s="5" t="s">
        <v>38</v>
      </c>
      <c r="H185" s="12" t="s">
        <v>42</v>
      </c>
      <c r="I185" s="103"/>
      <c r="J185" s="96"/>
      <c r="K185" s="96"/>
    </row>
    <row r="186" spans="1:11" x14ac:dyDescent="0.2">
      <c r="A186" s="15">
        <v>1999</v>
      </c>
      <c r="B186" s="16" t="s">
        <v>4</v>
      </c>
      <c r="C186" s="11" t="s">
        <v>70</v>
      </c>
      <c r="D186" s="23">
        <f>5/13</f>
        <v>0.38461538461538464</v>
      </c>
      <c r="E186" s="5" t="s">
        <v>29</v>
      </c>
      <c r="F186" s="5" t="s">
        <v>82</v>
      </c>
      <c r="G186" s="5" t="s">
        <v>38</v>
      </c>
      <c r="H186" s="12" t="s">
        <v>42</v>
      </c>
      <c r="I186" s="103"/>
      <c r="J186" s="96"/>
      <c r="K186" s="96"/>
    </row>
    <row r="187" spans="1:11" x14ac:dyDescent="0.2">
      <c r="A187" s="15">
        <v>1998</v>
      </c>
      <c r="B187" s="16" t="s">
        <v>4</v>
      </c>
      <c r="C187" s="11" t="s">
        <v>106</v>
      </c>
      <c r="D187" s="23">
        <f>3/13</f>
        <v>0.23076923076923078</v>
      </c>
      <c r="E187" s="5" t="s">
        <v>80</v>
      </c>
      <c r="F187" s="5" t="s">
        <v>76</v>
      </c>
      <c r="G187" s="5" t="s">
        <v>38</v>
      </c>
      <c r="H187" s="12" t="s">
        <v>42</v>
      </c>
      <c r="I187" s="103"/>
      <c r="J187" s="96"/>
      <c r="K187" s="96">
        <f t="shared" ref="K187" si="27">I187-J187</f>
        <v>0</v>
      </c>
    </row>
    <row r="188" spans="1:11" ht="13.5" thickBot="1" x14ac:dyDescent="0.25">
      <c r="A188" s="17"/>
      <c r="B188" s="18" t="s">
        <v>24</v>
      </c>
      <c r="C188" s="20" t="s">
        <v>474</v>
      </c>
      <c r="D188" s="21">
        <f>134/286</f>
        <v>0.46853146853146854</v>
      </c>
      <c r="E188" s="24" t="s">
        <v>475</v>
      </c>
      <c r="F188" s="24" t="s">
        <v>476</v>
      </c>
      <c r="G188" s="24" t="s">
        <v>420</v>
      </c>
      <c r="H188" s="22" t="s">
        <v>313</v>
      </c>
      <c r="I188" s="105">
        <f>SUM(I167:I187)</f>
        <v>172725.5</v>
      </c>
      <c r="J188" s="105">
        <f>SUM(J167:J187)</f>
        <v>174416.5</v>
      </c>
      <c r="K188" s="105">
        <f>SUM(K167:K187)</f>
        <v>-1691</v>
      </c>
    </row>
    <row r="190" spans="1:11" ht="13.5" thickBot="1" x14ac:dyDescent="0.25"/>
    <row r="191" spans="1:11" ht="15.75" thickBot="1" x14ac:dyDescent="0.3">
      <c r="B191" s="19" t="s">
        <v>473</v>
      </c>
      <c r="C191" s="6" t="s">
        <v>15</v>
      </c>
      <c r="D191" s="7" t="s">
        <v>17</v>
      </c>
      <c r="E191" s="7" t="s">
        <v>19</v>
      </c>
      <c r="F191" s="7" t="s">
        <v>21</v>
      </c>
      <c r="G191" s="7" t="s">
        <v>22</v>
      </c>
      <c r="H191" s="8"/>
      <c r="I191" s="98" t="s">
        <v>373</v>
      </c>
      <c r="J191" s="99" t="s">
        <v>373</v>
      </c>
      <c r="K191" s="100" t="s">
        <v>395</v>
      </c>
    </row>
    <row r="192" spans="1:11" x14ac:dyDescent="0.2">
      <c r="A192" s="13" t="s">
        <v>13</v>
      </c>
      <c r="B192" s="14" t="s">
        <v>14</v>
      </c>
      <c r="C192" s="9" t="s">
        <v>16</v>
      </c>
      <c r="D192" s="4" t="s">
        <v>18</v>
      </c>
      <c r="E192" s="4" t="s">
        <v>20</v>
      </c>
      <c r="F192" s="4" t="s">
        <v>20</v>
      </c>
      <c r="G192" s="4" t="s">
        <v>20</v>
      </c>
      <c r="H192" s="10" t="s">
        <v>23</v>
      </c>
      <c r="I192" s="101" t="s">
        <v>374</v>
      </c>
      <c r="J192" s="102" t="s">
        <v>375</v>
      </c>
      <c r="K192" s="102" t="s">
        <v>396</v>
      </c>
    </row>
    <row r="193" spans="1:11" x14ac:dyDescent="0.2">
      <c r="A193" s="15">
        <v>2019</v>
      </c>
      <c r="B193" s="16" t="s">
        <v>84</v>
      </c>
      <c r="C193" s="11" t="s">
        <v>7</v>
      </c>
      <c r="D193" s="23">
        <f>7/13</f>
        <v>0.53846153846153844</v>
      </c>
      <c r="E193" s="5" t="s">
        <v>26</v>
      </c>
      <c r="F193" s="5" t="s">
        <v>33</v>
      </c>
      <c r="G193" s="82" t="s">
        <v>36</v>
      </c>
      <c r="H193" s="31" t="s">
        <v>326</v>
      </c>
      <c r="I193" s="110">
        <v>15086.5</v>
      </c>
      <c r="J193" s="111">
        <v>15375.5</v>
      </c>
      <c r="K193" s="96">
        <f t="shared" ref="K193:K199" si="28">I193-J193</f>
        <v>-289</v>
      </c>
    </row>
    <row r="194" spans="1:11" x14ac:dyDescent="0.2">
      <c r="A194" s="15">
        <v>2018</v>
      </c>
      <c r="B194" s="16" t="s">
        <v>85</v>
      </c>
      <c r="C194" s="11" t="s">
        <v>7</v>
      </c>
      <c r="D194" s="23">
        <f>7/13</f>
        <v>0.53846153846153844</v>
      </c>
      <c r="E194" s="5" t="s">
        <v>26</v>
      </c>
      <c r="F194" s="5" t="s">
        <v>33</v>
      </c>
      <c r="G194" s="82" t="s">
        <v>36</v>
      </c>
      <c r="H194" s="31" t="s">
        <v>325</v>
      </c>
      <c r="I194" s="110">
        <v>15724</v>
      </c>
      <c r="J194" s="111">
        <v>15654.5</v>
      </c>
      <c r="K194" s="96">
        <f t="shared" si="28"/>
        <v>69.5</v>
      </c>
    </row>
    <row r="195" spans="1:11" x14ac:dyDescent="0.2">
      <c r="A195" s="15">
        <v>2017</v>
      </c>
      <c r="B195" s="16" t="s">
        <v>65</v>
      </c>
      <c r="C195" s="11" t="s">
        <v>11</v>
      </c>
      <c r="D195" s="23">
        <f>6/13</f>
        <v>0.46153846153846156</v>
      </c>
      <c r="E195" s="82" t="s">
        <v>53</v>
      </c>
      <c r="F195" s="82" t="s">
        <v>33</v>
      </c>
      <c r="G195" s="82" t="s">
        <v>74</v>
      </c>
      <c r="H195" s="142" t="s">
        <v>416</v>
      </c>
      <c r="I195" s="110">
        <v>15270</v>
      </c>
      <c r="J195" s="111">
        <v>14635.5</v>
      </c>
      <c r="K195" s="96">
        <f t="shared" si="28"/>
        <v>634.5</v>
      </c>
    </row>
    <row r="196" spans="1:11" x14ac:dyDescent="0.2">
      <c r="A196" s="15">
        <v>2016</v>
      </c>
      <c r="B196" s="16" t="s">
        <v>116</v>
      </c>
      <c r="C196" s="83" t="s">
        <v>95</v>
      </c>
      <c r="D196" s="23">
        <f>2/13</f>
        <v>0.15384615384615385</v>
      </c>
      <c r="E196" s="82" t="s">
        <v>127</v>
      </c>
      <c r="F196" s="82" t="s">
        <v>55</v>
      </c>
      <c r="G196" s="82" t="s">
        <v>38</v>
      </c>
      <c r="H196" s="12" t="s">
        <v>42</v>
      </c>
      <c r="I196" s="104">
        <v>11198</v>
      </c>
      <c r="J196" s="96">
        <v>13283</v>
      </c>
      <c r="K196" s="96">
        <f t="shared" si="28"/>
        <v>-2085</v>
      </c>
    </row>
    <row r="197" spans="1:11" x14ac:dyDescent="0.2">
      <c r="A197" s="15">
        <v>2015</v>
      </c>
      <c r="B197" s="16" t="s">
        <v>2</v>
      </c>
      <c r="C197" s="11" t="s">
        <v>7</v>
      </c>
      <c r="D197" s="23">
        <f>7/13</f>
        <v>0.53846153846153844</v>
      </c>
      <c r="E197" s="5" t="s">
        <v>26</v>
      </c>
      <c r="F197" s="5" t="s">
        <v>33</v>
      </c>
      <c r="G197" s="82" t="s">
        <v>36</v>
      </c>
      <c r="H197" s="31" t="s">
        <v>377</v>
      </c>
      <c r="I197" s="106">
        <v>13390.5</v>
      </c>
      <c r="J197" s="96">
        <v>12403</v>
      </c>
      <c r="K197" s="96">
        <f t="shared" si="28"/>
        <v>987.5</v>
      </c>
    </row>
    <row r="198" spans="1:11" x14ac:dyDescent="0.2">
      <c r="A198" s="15">
        <v>2014</v>
      </c>
      <c r="B198" s="16" t="s">
        <v>65</v>
      </c>
      <c r="C198" s="11" t="s">
        <v>8</v>
      </c>
      <c r="D198" s="23">
        <f>4/13</f>
        <v>0.30769230769230771</v>
      </c>
      <c r="E198" s="5" t="s">
        <v>27</v>
      </c>
      <c r="F198" s="5" t="s">
        <v>33</v>
      </c>
      <c r="G198" s="5" t="s">
        <v>38</v>
      </c>
      <c r="H198" s="12" t="s">
        <v>42</v>
      </c>
      <c r="I198" s="103">
        <v>12157.5</v>
      </c>
      <c r="J198" s="96">
        <v>12988</v>
      </c>
      <c r="K198" s="96">
        <f t="shared" si="28"/>
        <v>-830.5</v>
      </c>
    </row>
    <row r="199" spans="1:11" x14ac:dyDescent="0.2">
      <c r="A199" s="15">
        <v>2013</v>
      </c>
      <c r="B199" s="16" t="s">
        <v>2</v>
      </c>
      <c r="C199" s="11" t="s">
        <v>11</v>
      </c>
      <c r="D199" s="23">
        <f>6/13</f>
        <v>0.46153846153846156</v>
      </c>
      <c r="E199" s="82" t="s">
        <v>53</v>
      </c>
      <c r="F199" s="5" t="s">
        <v>33</v>
      </c>
      <c r="G199" s="5" t="s">
        <v>38</v>
      </c>
      <c r="H199" s="12" t="s">
        <v>42</v>
      </c>
      <c r="I199" s="103">
        <v>13171.5</v>
      </c>
      <c r="J199" s="96">
        <v>13075.5</v>
      </c>
      <c r="K199" s="96">
        <f t="shared" si="28"/>
        <v>96</v>
      </c>
    </row>
    <row r="200" spans="1:11" ht="13.5" thickBot="1" x14ac:dyDescent="0.25">
      <c r="A200" s="17"/>
      <c r="B200" s="18" t="s">
        <v>24</v>
      </c>
      <c r="C200" s="20" t="s">
        <v>470</v>
      </c>
      <c r="D200" s="21">
        <f>39/91</f>
        <v>0.42857142857142855</v>
      </c>
      <c r="E200" s="24" t="s">
        <v>471</v>
      </c>
      <c r="F200" s="24" t="s">
        <v>472</v>
      </c>
      <c r="G200" s="24" t="s">
        <v>506</v>
      </c>
      <c r="H200" s="22" t="s">
        <v>94</v>
      </c>
      <c r="I200" s="105">
        <f>SUM(I194:I199)</f>
        <v>80911.5</v>
      </c>
      <c r="J200" s="105">
        <f>SUM(J194:J199)</f>
        <v>82039.5</v>
      </c>
      <c r="K200" s="105">
        <f>SUM(K194:K199)</f>
        <v>-1128</v>
      </c>
    </row>
    <row r="202" spans="1:11" ht="13.5" thickBot="1" x14ac:dyDescent="0.25"/>
    <row r="203" spans="1:11" ht="15.75" thickBot="1" x14ac:dyDescent="0.3">
      <c r="B203" s="19" t="s">
        <v>123</v>
      </c>
      <c r="C203" s="6" t="s">
        <v>15</v>
      </c>
      <c r="D203" s="7" t="s">
        <v>17</v>
      </c>
      <c r="E203" s="7" t="s">
        <v>19</v>
      </c>
      <c r="F203" s="7" t="s">
        <v>21</v>
      </c>
      <c r="G203" s="7" t="s">
        <v>22</v>
      </c>
      <c r="H203" s="8"/>
      <c r="I203" s="98" t="s">
        <v>373</v>
      </c>
      <c r="J203" s="99" t="s">
        <v>373</v>
      </c>
      <c r="K203" s="100" t="s">
        <v>395</v>
      </c>
    </row>
    <row r="204" spans="1:11" x14ac:dyDescent="0.2">
      <c r="A204" s="13" t="s">
        <v>13</v>
      </c>
      <c r="B204" s="14" t="s">
        <v>14</v>
      </c>
      <c r="C204" s="9" t="s">
        <v>16</v>
      </c>
      <c r="D204" s="4" t="s">
        <v>18</v>
      </c>
      <c r="E204" s="4" t="s">
        <v>20</v>
      </c>
      <c r="F204" s="4" t="s">
        <v>20</v>
      </c>
      <c r="G204" s="4" t="s">
        <v>20</v>
      </c>
      <c r="H204" s="10" t="s">
        <v>23</v>
      </c>
      <c r="I204" s="101" t="s">
        <v>374</v>
      </c>
      <c r="J204" s="102" t="s">
        <v>375</v>
      </c>
      <c r="K204" s="102" t="s">
        <v>396</v>
      </c>
    </row>
    <row r="205" spans="1:11" x14ac:dyDescent="0.2">
      <c r="A205" s="81">
        <v>2019</v>
      </c>
      <c r="B205" s="16" t="s">
        <v>397</v>
      </c>
      <c r="C205" s="11" t="s">
        <v>10</v>
      </c>
      <c r="D205" s="23">
        <f>8/13</f>
        <v>0.61538461538461542</v>
      </c>
      <c r="E205" s="75" t="s">
        <v>28</v>
      </c>
      <c r="F205" s="82" t="s">
        <v>55</v>
      </c>
      <c r="G205" s="82" t="s">
        <v>36</v>
      </c>
      <c r="H205" s="31" t="s">
        <v>402</v>
      </c>
      <c r="I205" s="110">
        <v>15078.5</v>
      </c>
      <c r="J205" s="111">
        <v>15746</v>
      </c>
      <c r="K205" s="96">
        <f t="shared" ref="K205" si="29">I205-J205</f>
        <v>-667.5</v>
      </c>
    </row>
    <row r="206" spans="1:11" x14ac:dyDescent="0.2">
      <c r="A206" s="81">
        <v>2018</v>
      </c>
      <c r="B206" s="16" t="s">
        <v>87</v>
      </c>
      <c r="C206" s="83" t="s">
        <v>7</v>
      </c>
      <c r="D206" s="23">
        <f>7/13</f>
        <v>0.53846153846153844</v>
      </c>
      <c r="E206" s="75" t="s">
        <v>52</v>
      </c>
      <c r="F206" s="82" t="s">
        <v>55</v>
      </c>
      <c r="G206" s="82" t="s">
        <v>36</v>
      </c>
      <c r="H206" s="31" t="s">
        <v>446</v>
      </c>
      <c r="I206" s="110">
        <v>15389</v>
      </c>
      <c r="J206" s="111">
        <v>14991.5</v>
      </c>
      <c r="K206" s="96">
        <f t="shared" ref="K206" si="30">I206-J206</f>
        <v>397.5</v>
      </c>
    </row>
    <row r="207" spans="1:11" x14ac:dyDescent="0.2">
      <c r="A207" s="81">
        <v>2017</v>
      </c>
      <c r="B207" s="16" t="s">
        <v>378</v>
      </c>
      <c r="C207" s="11" t="s">
        <v>8</v>
      </c>
      <c r="D207" s="23">
        <f>4/13</f>
        <v>0.30769230769230771</v>
      </c>
      <c r="E207" s="75" t="s">
        <v>53</v>
      </c>
      <c r="F207" s="5" t="s">
        <v>125</v>
      </c>
      <c r="G207" s="5" t="s">
        <v>38</v>
      </c>
      <c r="H207" s="12" t="s">
        <v>42</v>
      </c>
      <c r="I207" s="110">
        <v>12351.5</v>
      </c>
      <c r="J207" s="111">
        <v>14013</v>
      </c>
      <c r="K207" s="96">
        <f t="shared" ref="K207:K213" si="31">I207-J207</f>
        <v>-1661.5</v>
      </c>
    </row>
    <row r="208" spans="1:11" x14ac:dyDescent="0.2">
      <c r="A208" s="81">
        <v>2016</v>
      </c>
      <c r="B208" s="16" t="s">
        <v>333</v>
      </c>
      <c r="C208" s="11" t="s">
        <v>70</v>
      </c>
      <c r="D208" s="23">
        <f>5/13</f>
        <v>0.38461538461538464</v>
      </c>
      <c r="E208" s="5" t="s">
        <v>91</v>
      </c>
      <c r="F208" s="75" t="s">
        <v>33</v>
      </c>
      <c r="G208" s="5" t="s">
        <v>38</v>
      </c>
      <c r="H208" s="12" t="s">
        <v>42</v>
      </c>
      <c r="I208" s="103">
        <v>11087</v>
      </c>
      <c r="J208" s="96">
        <v>12622</v>
      </c>
      <c r="K208" s="96">
        <f t="shared" si="31"/>
        <v>-1535</v>
      </c>
    </row>
    <row r="209" spans="1:11" x14ac:dyDescent="0.2">
      <c r="A209" s="81">
        <v>2015</v>
      </c>
      <c r="B209" s="16" t="s">
        <v>1</v>
      </c>
      <c r="C209" s="11" t="s">
        <v>70</v>
      </c>
      <c r="D209" s="23">
        <f>5/13</f>
        <v>0.38461538461538464</v>
      </c>
      <c r="E209" s="5" t="s">
        <v>91</v>
      </c>
      <c r="F209" s="75" t="s">
        <v>33</v>
      </c>
      <c r="G209" s="5" t="s">
        <v>38</v>
      </c>
      <c r="H209" s="12" t="s">
        <v>42</v>
      </c>
      <c r="I209" s="103">
        <v>12367.5</v>
      </c>
      <c r="J209" s="96">
        <v>12187.5</v>
      </c>
      <c r="K209" s="96">
        <f t="shared" si="31"/>
        <v>180</v>
      </c>
    </row>
    <row r="210" spans="1:11" s="32" customFormat="1" x14ac:dyDescent="0.2">
      <c r="A210" s="33">
        <v>2014</v>
      </c>
      <c r="B210" s="16" t="s">
        <v>334</v>
      </c>
      <c r="C210" s="11" t="s">
        <v>335</v>
      </c>
      <c r="D210" s="23">
        <f>13/13</f>
        <v>1</v>
      </c>
      <c r="E210" s="75" t="s">
        <v>336</v>
      </c>
      <c r="F210" s="5" t="s">
        <v>136</v>
      </c>
      <c r="G210" s="34" t="s">
        <v>36</v>
      </c>
      <c r="H210" s="31" t="s">
        <v>340</v>
      </c>
      <c r="I210" s="106">
        <v>15598</v>
      </c>
      <c r="J210" s="96">
        <v>11343</v>
      </c>
      <c r="K210" s="96">
        <f t="shared" si="31"/>
        <v>4255</v>
      </c>
    </row>
    <row r="211" spans="1:11" s="32" customFormat="1" x14ac:dyDescent="0.2">
      <c r="A211" s="33">
        <v>2013</v>
      </c>
      <c r="B211" s="36" t="s">
        <v>85</v>
      </c>
      <c r="C211" s="11" t="s">
        <v>8</v>
      </c>
      <c r="D211" s="23">
        <f>4/13</f>
        <v>0.30769230769230771</v>
      </c>
      <c r="E211" s="75" t="s">
        <v>53</v>
      </c>
      <c r="F211" s="5" t="s">
        <v>125</v>
      </c>
      <c r="G211" s="5" t="s">
        <v>38</v>
      </c>
      <c r="H211" s="12" t="s">
        <v>42</v>
      </c>
      <c r="I211" s="103">
        <v>10409</v>
      </c>
      <c r="J211" s="96">
        <v>12597</v>
      </c>
      <c r="K211" s="96">
        <f t="shared" si="31"/>
        <v>-2188</v>
      </c>
    </row>
    <row r="212" spans="1:11" s="32" customFormat="1" x14ac:dyDescent="0.2">
      <c r="A212" s="33">
        <v>2012</v>
      </c>
      <c r="B212" s="36" t="s">
        <v>85</v>
      </c>
      <c r="C212" s="11" t="s">
        <v>8</v>
      </c>
      <c r="D212" s="23">
        <f>4/13</f>
        <v>0.30769230769230771</v>
      </c>
      <c r="E212" s="75" t="s">
        <v>53</v>
      </c>
      <c r="F212" s="5" t="s">
        <v>125</v>
      </c>
      <c r="G212" s="5" t="s">
        <v>38</v>
      </c>
      <c r="H212" s="12" t="s">
        <v>42</v>
      </c>
      <c r="I212" s="103">
        <v>12640</v>
      </c>
      <c r="J212" s="96">
        <v>13778</v>
      </c>
      <c r="K212" s="96">
        <f t="shared" si="31"/>
        <v>-1138</v>
      </c>
    </row>
    <row r="213" spans="1:11" s="32" customFormat="1" x14ac:dyDescent="0.2">
      <c r="A213" s="33">
        <v>2011</v>
      </c>
      <c r="B213" s="36" t="s">
        <v>85</v>
      </c>
      <c r="C213" s="11" t="s">
        <v>10</v>
      </c>
      <c r="D213" s="23">
        <f>8/13</f>
        <v>0.61538461538461542</v>
      </c>
      <c r="E213" s="34" t="s">
        <v>28</v>
      </c>
      <c r="F213" s="5" t="s">
        <v>55</v>
      </c>
      <c r="G213" s="34" t="s">
        <v>36</v>
      </c>
      <c r="H213" s="30" t="s">
        <v>208</v>
      </c>
      <c r="I213" s="103">
        <v>12051.5</v>
      </c>
      <c r="J213" s="96">
        <v>12438.5</v>
      </c>
      <c r="K213" s="96">
        <f t="shared" si="31"/>
        <v>-387</v>
      </c>
    </row>
    <row r="214" spans="1:11" x14ac:dyDescent="0.2">
      <c r="A214" s="15">
        <v>2010</v>
      </c>
      <c r="B214" s="16" t="s">
        <v>85</v>
      </c>
      <c r="C214" s="11" t="s">
        <v>11</v>
      </c>
      <c r="D214" s="23">
        <f>6/13</f>
        <v>0.46153846153846156</v>
      </c>
      <c r="E214" s="5" t="s">
        <v>26</v>
      </c>
      <c r="F214" s="5" t="s">
        <v>55</v>
      </c>
      <c r="G214" s="5" t="s">
        <v>38</v>
      </c>
      <c r="H214" s="12" t="s">
        <v>42</v>
      </c>
      <c r="I214" s="103">
        <v>11489.5</v>
      </c>
      <c r="J214" s="96">
        <v>11609</v>
      </c>
      <c r="K214" s="96">
        <f t="shared" ref="K214:K219" si="32">I214-J214</f>
        <v>-119.5</v>
      </c>
    </row>
    <row r="215" spans="1:11" x14ac:dyDescent="0.2">
      <c r="A215" s="15">
        <v>2009</v>
      </c>
      <c r="B215" s="16" t="s">
        <v>124</v>
      </c>
      <c r="C215" s="11" t="s">
        <v>95</v>
      </c>
      <c r="D215" s="23">
        <f>2/13</f>
        <v>0.15384615384615385</v>
      </c>
      <c r="E215" s="5" t="s">
        <v>127</v>
      </c>
      <c r="F215" s="5" t="s">
        <v>55</v>
      </c>
      <c r="G215" s="5" t="s">
        <v>38</v>
      </c>
      <c r="H215" s="12" t="s">
        <v>42</v>
      </c>
      <c r="I215" s="103">
        <v>10944</v>
      </c>
      <c r="J215" s="96">
        <v>12267</v>
      </c>
      <c r="K215" s="96">
        <f t="shared" si="32"/>
        <v>-1323</v>
      </c>
    </row>
    <row r="216" spans="1:11" x14ac:dyDescent="0.2">
      <c r="A216" s="15">
        <v>2008</v>
      </c>
      <c r="B216" s="16" t="s">
        <v>124</v>
      </c>
      <c r="C216" s="11" t="s">
        <v>7</v>
      </c>
      <c r="D216" s="23">
        <f>7/13</f>
        <v>0.53846153846153844</v>
      </c>
      <c r="E216" s="5" t="s">
        <v>52</v>
      </c>
      <c r="F216" s="5" t="s">
        <v>55</v>
      </c>
      <c r="G216" s="5" t="s">
        <v>39</v>
      </c>
      <c r="H216" s="12" t="s">
        <v>113</v>
      </c>
      <c r="I216" s="103">
        <v>11337.5</v>
      </c>
      <c r="J216" s="96">
        <v>11235.5</v>
      </c>
      <c r="K216" s="96">
        <f t="shared" si="32"/>
        <v>102</v>
      </c>
    </row>
    <row r="217" spans="1:11" x14ac:dyDescent="0.2">
      <c r="A217" s="15">
        <v>2007</v>
      </c>
      <c r="B217" s="16" t="s">
        <v>124</v>
      </c>
      <c r="C217" s="11" t="s">
        <v>126</v>
      </c>
      <c r="D217" s="23">
        <f>1/13</f>
        <v>7.6923076923076927E-2</v>
      </c>
      <c r="E217" s="5" t="s">
        <v>27</v>
      </c>
      <c r="F217" s="5" t="s">
        <v>71</v>
      </c>
      <c r="G217" s="5" t="s">
        <v>38</v>
      </c>
      <c r="H217" s="12" t="s">
        <v>42</v>
      </c>
      <c r="I217" s="103">
        <v>9911.5</v>
      </c>
      <c r="J217" s="96">
        <v>11928</v>
      </c>
      <c r="K217" s="96">
        <f t="shared" si="32"/>
        <v>-2016.5</v>
      </c>
    </row>
    <row r="218" spans="1:11" x14ac:dyDescent="0.2">
      <c r="A218" s="15">
        <v>2006</v>
      </c>
      <c r="B218" s="16" t="s">
        <v>124</v>
      </c>
      <c r="C218" s="11" t="s">
        <v>106</v>
      </c>
      <c r="D218" s="23">
        <f>3/13</f>
        <v>0.23076923076923078</v>
      </c>
      <c r="E218" s="5" t="s">
        <v>91</v>
      </c>
      <c r="F218" s="5" t="s">
        <v>125</v>
      </c>
      <c r="G218" s="5" t="s">
        <v>38</v>
      </c>
      <c r="H218" s="12" t="s">
        <v>42</v>
      </c>
      <c r="I218" s="103">
        <v>9395.5</v>
      </c>
      <c r="J218" s="96">
        <v>11245</v>
      </c>
      <c r="K218" s="96">
        <f t="shared" si="32"/>
        <v>-1849.5</v>
      </c>
    </row>
    <row r="219" spans="1:11" x14ac:dyDescent="0.2">
      <c r="A219" s="15">
        <v>2005</v>
      </c>
      <c r="B219" s="16" t="s">
        <v>124</v>
      </c>
      <c r="C219" s="11" t="s">
        <v>70</v>
      </c>
      <c r="D219" s="23">
        <f>5/13</f>
        <v>0.38461538461538464</v>
      </c>
      <c r="E219" s="5" t="s">
        <v>34</v>
      </c>
      <c r="F219" s="5" t="s">
        <v>80</v>
      </c>
      <c r="G219" s="5" t="s">
        <v>38</v>
      </c>
      <c r="H219" s="12" t="s">
        <v>42</v>
      </c>
      <c r="I219" s="103">
        <v>9423</v>
      </c>
      <c r="J219" s="96">
        <v>11614</v>
      </c>
      <c r="K219" s="96">
        <f t="shared" si="32"/>
        <v>-2191</v>
      </c>
    </row>
    <row r="220" spans="1:11" ht="13.5" thickBot="1" x14ac:dyDescent="0.25">
      <c r="A220" s="17"/>
      <c r="B220" s="18" t="s">
        <v>24</v>
      </c>
      <c r="C220" s="20" t="s">
        <v>498</v>
      </c>
      <c r="D220" s="21">
        <f>81/195</f>
        <v>0.41538461538461541</v>
      </c>
      <c r="E220" s="24" t="s">
        <v>499</v>
      </c>
      <c r="F220" s="24" t="s">
        <v>500</v>
      </c>
      <c r="G220" s="24" t="s">
        <v>509</v>
      </c>
      <c r="H220" s="22" t="s">
        <v>444</v>
      </c>
      <c r="I220" s="105">
        <f>SUM(I206:I219)</f>
        <v>164394.5</v>
      </c>
      <c r="J220" s="105">
        <f>SUM(J206:J219)</f>
        <v>173869</v>
      </c>
      <c r="K220" s="105">
        <f>SUM(K206:K219)</f>
        <v>-9474.5</v>
      </c>
    </row>
    <row r="223" spans="1:11" ht="13.5" thickBot="1" x14ac:dyDescent="0.25"/>
    <row r="224" spans="1:11" ht="15.75" thickBot="1" x14ac:dyDescent="0.3">
      <c r="B224" s="19" t="s">
        <v>469</v>
      </c>
      <c r="C224" s="6" t="s">
        <v>15</v>
      </c>
      <c r="D224" s="7" t="s">
        <v>17</v>
      </c>
      <c r="E224" s="7" t="s">
        <v>19</v>
      </c>
      <c r="F224" s="7" t="s">
        <v>21</v>
      </c>
      <c r="G224" s="7" t="s">
        <v>22</v>
      </c>
      <c r="H224" s="8"/>
      <c r="I224" s="98" t="s">
        <v>373</v>
      </c>
      <c r="J224" s="99" t="s">
        <v>373</v>
      </c>
      <c r="K224" s="100" t="s">
        <v>395</v>
      </c>
    </row>
    <row r="225" spans="1:11" x14ac:dyDescent="0.2">
      <c r="A225" s="13" t="s">
        <v>13</v>
      </c>
      <c r="B225" s="14" t="s">
        <v>14</v>
      </c>
      <c r="C225" s="9" t="s">
        <v>16</v>
      </c>
      <c r="D225" s="4" t="s">
        <v>18</v>
      </c>
      <c r="E225" s="4" t="s">
        <v>20</v>
      </c>
      <c r="F225" s="4" t="s">
        <v>20</v>
      </c>
      <c r="G225" s="4" t="s">
        <v>20</v>
      </c>
      <c r="H225" s="10" t="s">
        <v>23</v>
      </c>
      <c r="I225" s="101" t="s">
        <v>374</v>
      </c>
      <c r="J225" s="102" t="s">
        <v>375</v>
      </c>
      <c r="K225" s="102" t="s">
        <v>396</v>
      </c>
    </row>
    <row r="226" spans="1:11" x14ac:dyDescent="0.2">
      <c r="A226" s="15">
        <v>2012</v>
      </c>
      <c r="B226" s="16" t="s">
        <v>105</v>
      </c>
      <c r="C226" s="11" t="s">
        <v>10</v>
      </c>
      <c r="D226" s="23">
        <f>8/13</f>
        <v>0.61538461538461542</v>
      </c>
      <c r="E226" s="5" t="s">
        <v>52</v>
      </c>
      <c r="F226" s="5" t="s">
        <v>33</v>
      </c>
      <c r="G226" s="5" t="s">
        <v>39</v>
      </c>
      <c r="H226" s="12" t="s">
        <v>141</v>
      </c>
      <c r="I226" s="103">
        <v>13393</v>
      </c>
      <c r="J226" s="96">
        <v>12294</v>
      </c>
      <c r="K226" s="96">
        <f t="shared" ref="K226:K233" si="33">I226-J226</f>
        <v>1099</v>
      </c>
    </row>
    <row r="227" spans="1:11" x14ac:dyDescent="0.2">
      <c r="A227" s="15">
        <v>2011</v>
      </c>
      <c r="B227" s="16" t="s">
        <v>66</v>
      </c>
      <c r="C227" s="11" t="s">
        <v>126</v>
      </c>
      <c r="D227" s="23">
        <f>1/13</f>
        <v>7.6923076923076927E-2</v>
      </c>
      <c r="E227" s="5" t="s">
        <v>27</v>
      </c>
      <c r="F227" s="5" t="s">
        <v>71</v>
      </c>
      <c r="G227" s="5" t="s">
        <v>38</v>
      </c>
      <c r="H227" s="12" t="s">
        <v>42</v>
      </c>
      <c r="I227" s="103">
        <v>11089</v>
      </c>
      <c r="J227" s="96">
        <v>14162</v>
      </c>
      <c r="K227" s="96">
        <f t="shared" si="33"/>
        <v>-3073</v>
      </c>
    </row>
    <row r="228" spans="1:11" x14ac:dyDescent="0.2">
      <c r="A228" s="15">
        <v>2010</v>
      </c>
      <c r="B228" s="16" t="s">
        <v>66</v>
      </c>
      <c r="C228" s="11" t="s">
        <v>7</v>
      </c>
      <c r="D228" s="23">
        <f>7/13</f>
        <v>0.53846153846153844</v>
      </c>
      <c r="E228" s="5" t="s">
        <v>26</v>
      </c>
      <c r="F228" s="5" t="s">
        <v>33</v>
      </c>
      <c r="G228" s="5" t="s">
        <v>38</v>
      </c>
      <c r="H228" s="12" t="s">
        <v>42</v>
      </c>
      <c r="I228" s="103">
        <v>12367.5</v>
      </c>
      <c r="J228" s="96">
        <v>12466.5</v>
      </c>
      <c r="K228" s="96">
        <f t="shared" si="33"/>
        <v>-99</v>
      </c>
    </row>
    <row r="229" spans="1:11" x14ac:dyDescent="0.2">
      <c r="A229" s="15">
        <v>2009</v>
      </c>
      <c r="B229" s="16" t="s">
        <v>66</v>
      </c>
      <c r="C229" s="11" t="s">
        <v>10</v>
      </c>
      <c r="D229" s="23">
        <f>8/13</f>
        <v>0.61538461538461542</v>
      </c>
      <c r="E229" s="5" t="s">
        <v>26</v>
      </c>
      <c r="F229" s="5" t="s">
        <v>92</v>
      </c>
      <c r="G229" s="5" t="s">
        <v>36</v>
      </c>
      <c r="H229" s="12" t="s">
        <v>37</v>
      </c>
      <c r="I229" s="103">
        <v>11624.5</v>
      </c>
      <c r="J229" s="96">
        <v>11031</v>
      </c>
      <c r="K229" s="96">
        <f t="shared" si="33"/>
        <v>593.5</v>
      </c>
    </row>
    <row r="230" spans="1:11" x14ac:dyDescent="0.2">
      <c r="A230" s="15">
        <v>2008</v>
      </c>
      <c r="B230" s="16" t="s">
        <v>66</v>
      </c>
      <c r="C230" s="11" t="s">
        <v>11</v>
      </c>
      <c r="D230" s="23">
        <f>6/13</f>
        <v>0.46153846153846156</v>
      </c>
      <c r="E230" s="5" t="s">
        <v>26</v>
      </c>
      <c r="F230" s="5" t="s">
        <v>55</v>
      </c>
      <c r="G230" s="5" t="s">
        <v>36</v>
      </c>
      <c r="H230" s="12" t="s">
        <v>114</v>
      </c>
      <c r="I230" s="103">
        <v>11808</v>
      </c>
      <c r="J230" s="96">
        <v>11720.5</v>
      </c>
      <c r="K230" s="96">
        <f t="shared" si="33"/>
        <v>87.5</v>
      </c>
    </row>
    <row r="231" spans="1:11" x14ac:dyDescent="0.2">
      <c r="A231" s="15">
        <v>2007</v>
      </c>
      <c r="B231" s="16" t="s">
        <v>66</v>
      </c>
      <c r="C231" s="11" t="s">
        <v>9</v>
      </c>
      <c r="D231" s="23">
        <f>9/13</f>
        <v>0.69230769230769229</v>
      </c>
      <c r="E231" s="5" t="s">
        <v>96</v>
      </c>
      <c r="F231" s="5" t="s">
        <v>55</v>
      </c>
      <c r="G231" s="5" t="s">
        <v>39</v>
      </c>
      <c r="H231" s="12" t="s">
        <v>113</v>
      </c>
      <c r="I231" s="103">
        <v>12167.5</v>
      </c>
      <c r="J231" s="96">
        <v>10943.5</v>
      </c>
      <c r="K231" s="96">
        <f t="shared" si="33"/>
        <v>1224</v>
      </c>
    </row>
    <row r="232" spans="1:11" x14ac:dyDescent="0.2">
      <c r="A232" s="15">
        <v>2006</v>
      </c>
      <c r="B232" s="16" t="s">
        <v>66</v>
      </c>
      <c r="C232" s="11" t="s">
        <v>9</v>
      </c>
      <c r="D232" s="23">
        <f>9/13</f>
        <v>0.69230769230769229</v>
      </c>
      <c r="E232" s="5" t="s">
        <v>52</v>
      </c>
      <c r="F232" s="5" t="s">
        <v>92</v>
      </c>
      <c r="G232" s="5" t="s">
        <v>40</v>
      </c>
      <c r="H232" s="143" t="s">
        <v>112</v>
      </c>
      <c r="I232" s="103">
        <v>12276</v>
      </c>
      <c r="J232" s="96">
        <v>10486</v>
      </c>
      <c r="K232" s="96">
        <f t="shared" si="33"/>
        <v>1790</v>
      </c>
    </row>
    <row r="233" spans="1:11" x14ac:dyDescent="0.2">
      <c r="A233" s="15">
        <v>2005</v>
      </c>
      <c r="B233" s="16" t="s">
        <v>66</v>
      </c>
      <c r="C233" s="11" t="s">
        <v>12</v>
      </c>
      <c r="D233" s="23">
        <f>10/13</f>
        <v>0.76923076923076927</v>
      </c>
      <c r="E233" s="5" t="s">
        <v>107</v>
      </c>
      <c r="F233" s="5" t="s">
        <v>109</v>
      </c>
      <c r="G233" s="5" t="s">
        <v>36</v>
      </c>
      <c r="H233" s="12" t="s">
        <v>59</v>
      </c>
      <c r="I233" s="121">
        <v>12152</v>
      </c>
      <c r="J233" s="96">
        <v>10208</v>
      </c>
      <c r="K233" s="96">
        <f t="shared" si="33"/>
        <v>1944</v>
      </c>
    </row>
    <row r="234" spans="1:11" x14ac:dyDescent="0.2">
      <c r="A234" s="15">
        <v>2004</v>
      </c>
      <c r="B234" s="16" t="s">
        <v>102</v>
      </c>
      <c r="C234" s="11" t="s">
        <v>10</v>
      </c>
      <c r="D234" s="23">
        <f>8/13</f>
        <v>0.61538461538461542</v>
      </c>
      <c r="E234" s="5" t="s">
        <v>31</v>
      </c>
      <c r="F234" s="5" t="s">
        <v>30</v>
      </c>
      <c r="G234" s="5" t="s">
        <v>39</v>
      </c>
      <c r="H234" s="12" t="s">
        <v>111</v>
      </c>
      <c r="I234" s="103"/>
      <c r="J234" s="96"/>
      <c r="K234" s="96"/>
    </row>
    <row r="235" spans="1:11" x14ac:dyDescent="0.2">
      <c r="A235" s="15">
        <v>2003</v>
      </c>
      <c r="B235" s="16" t="s">
        <v>103</v>
      </c>
      <c r="C235" s="11" t="s">
        <v>8</v>
      </c>
      <c r="D235" s="23">
        <f>4/13</f>
        <v>0.30769230769230771</v>
      </c>
      <c r="E235" s="5" t="s">
        <v>80</v>
      </c>
      <c r="F235" s="5" t="s">
        <v>82</v>
      </c>
      <c r="G235" s="5" t="s">
        <v>38</v>
      </c>
      <c r="H235" s="12" t="s">
        <v>42</v>
      </c>
      <c r="I235" s="103"/>
      <c r="J235" s="96"/>
      <c r="K235" s="96"/>
    </row>
    <row r="236" spans="1:11" x14ac:dyDescent="0.2">
      <c r="A236" s="15">
        <v>2002</v>
      </c>
      <c r="B236" s="16" t="s">
        <v>104</v>
      </c>
      <c r="C236" s="11" t="s">
        <v>106</v>
      </c>
      <c r="D236" s="23">
        <f>3/13</f>
        <v>0.23076923076923078</v>
      </c>
      <c r="E236" s="5" t="s">
        <v>108</v>
      </c>
      <c r="F236" s="5" t="s">
        <v>82</v>
      </c>
      <c r="G236" s="5" t="s">
        <v>38</v>
      </c>
      <c r="H236" s="12" t="s">
        <v>42</v>
      </c>
      <c r="I236" s="103"/>
      <c r="J236" s="96"/>
      <c r="K236" s="96"/>
    </row>
    <row r="237" spans="1:11" x14ac:dyDescent="0.2">
      <c r="A237" s="15">
        <v>2001</v>
      </c>
      <c r="B237" s="16" t="s">
        <v>5</v>
      </c>
      <c r="C237" s="11" t="s">
        <v>70</v>
      </c>
      <c r="D237" s="23">
        <f>5/13</f>
        <v>0.38461538461538464</v>
      </c>
      <c r="E237" s="5" t="s">
        <v>80</v>
      </c>
      <c r="F237" s="5" t="s">
        <v>34</v>
      </c>
      <c r="G237" s="5" t="s">
        <v>38</v>
      </c>
      <c r="H237" s="12" t="s">
        <v>42</v>
      </c>
      <c r="I237" s="103"/>
      <c r="J237" s="96"/>
      <c r="K237" s="96"/>
    </row>
    <row r="238" spans="1:11" x14ac:dyDescent="0.2">
      <c r="A238" s="15">
        <v>2000</v>
      </c>
      <c r="B238" s="16" t="s">
        <v>5</v>
      </c>
      <c r="C238" s="11" t="s">
        <v>11</v>
      </c>
      <c r="D238" s="23">
        <f>6/13</f>
        <v>0.46153846153846156</v>
      </c>
      <c r="E238" s="5" t="s">
        <v>29</v>
      </c>
      <c r="F238" s="5" t="s">
        <v>34</v>
      </c>
      <c r="G238" s="5" t="s">
        <v>40</v>
      </c>
      <c r="H238" s="143" t="s">
        <v>110</v>
      </c>
      <c r="I238" s="103"/>
      <c r="J238" s="96"/>
      <c r="K238" s="96"/>
    </row>
    <row r="239" spans="1:11" x14ac:dyDescent="0.2">
      <c r="A239" s="15">
        <v>1999</v>
      </c>
      <c r="B239" s="16" t="s">
        <v>105</v>
      </c>
      <c r="C239" s="11" t="s">
        <v>11</v>
      </c>
      <c r="D239" s="23">
        <f>6/13</f>
        <v>0.46153846153846156</v>
      </c>
      <c r="E239" s="5" t="s">
        <v>31</v>
      </c>
      <c r="F239" s="5" t="s">
        <v>82</v>
      </c>
      <c r="G239" s="5" t="s">
        <v>38</v>
      </c>
      <c r="H239" s="12" t="s">
        <v>42</v>
      </c>
      <c r="I239" s="103"/>
      <c r="J239" s="96"/>
      <c r="K239" s="96"/>
    </row>
    <row r="240" spans="1:11" x14ac:dyDescent="0.2">
      <c r="A240" s="15">
        <v>1998</v>
      </c>
      <c r="B240" s="16" t="s">
        <v>105</v>
      </c>
      <c r="C240" s="11" t="s">
        <v>10</v>
      </c>
      <c r="D240" s="23">
        <f>8/13</f>
        <v>0.61538461538461542</v>
      </c>
      <c r="E240" s="5" t="s">
        <v>31</v>
      </c>
      <c r="F240" s="5" t="s">
        <v>30</v>
      </c>
      <c r="G240" s="5" t="s">
        <v>38</v>
      </c>
      <c r="H240" s="12" t="s">
        <v>42</v>
      </c>
      <c r="I240" s="103"/>
      <c r="J240" s="96"/>
      <c r="K240" s="96"/>
    </row>
    <row r="241" spans="1:11" ht="13.5" thickBot="1" x14ac:dyDescent="0.25">
      <c r="A241" s="17"/>
      <c r="B241" s="18" t="s">
        <v>24</v>
      </c>
      <c r="C241" s="20" t="s">
        <v>477</v>
      </c>
      <c r="D241" s="21">
        <f>98/195</f>
        <v>0.50256410256410255</v>
      </c>
      <c r="E241" s="24" t="s">
        <v>478</v>
      </c>
      <c r="F241" s="24" t="s">
        <v>479</v>
      </c>
      <c r="G241" s="24" t="s">
        <v>7</v>
      </c>
      <c r="H241" s="22" t="s">
        <v>79</v>
      </c>
      <c r="I241" s="105">
        <f>SUM(I226:I240)</f>
        <v>96877.5</v>
      </c>
      <c r="J241" s="105">
        <f>SUM(J226:J240)</f>
        <v>93311.5</v>
      </c>
      <c r="K241" s="105">
        <f>SUM(K226:K240)</f>
        <v>3566</v>
      </c>
    </row>
  </sheetData>
  <mergeCells count="1">
    <mergeCell ref="B1:H1"/>
  </mergeCells>
  <phoneticPr fontId="7" type="noConversion"/>
  <printOptions horizontalCentered="1"/>
  <pageMargins left="0.25" right="0.25" top="0.25" bottom="0.25" header="0.5" footer="0.5"/>
  <pageSetup scale="2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E8" sqref="E8"/>
    </sheetView>
  </sheetViews>
  <sheetFormatPr defaultRowHeight="12.75" x14ac:dyDescent="0.2"/>
  <cols>
    <col min="1" max="1" width="7" style="26" customWidth="1"/>
    <col min="2" max="2" width="19.85546875" customWidth="1"/>
    <col min="3" max="3" width="20.7109375" style="2" customWidth="1"/>
    <col min="4" max="4" width="9.7109375" style="2" customWidth="1"/>
    <col min="5" max="5" width="10.28515625" style="2" customWidth="1"/>
    <col min="6" max="6" width="21.7109375" style="2" customWidth="1"/>
    <col min="7" max="7" width="9.42578125" style="2" customWidth="1"/>
    <col min="8" max="8" width="11.42578125" style="2" customWidth="1"/>
  </cols>
  <sheetData>
    <row r="1" spans="1:8" ht="15.75" x14ac:dyDescent="0.25">
      <c r="A1" s="136" t="s">
        <v>165</v>
      </c>
      <c r="B1" s="136"/>
      <c r="C1" s="136"/>
      <c r="D1" s="136"/>
      <c r="E1" s="136"/>
      <c r="F1" s="136"/>
      <c r="G1" s="136"/>
      <c r="H1" s="136"/>
    </row>
    <row r="2" spans="1:8" x14ac:dyDescent="0.2">
      <c r="C2" s="26" t="s">
        <v>149</v>
      </c>
      <c r="D2" s="26" t="s">
        <v>150</v>
      </c>
      <c r="E2" s="26" t="s">
        <v>151</v>
      </c>
      <c r="F2" s="26" t="s">
        <v>152</v>
      </c>
      <c r="G2" s="26" t="s">
        <v>150</v>
      </c>
      <c r="H2" s="26" t="s">
        <v>151</v>
      </c>
    </row>
    <row r="3" spans="1:8" x14ac:dyDescent="0.2">
      <c r="A3" s="26">
        <v>2019</v>
      </c>
      <c r="B3" t="s">
        <v>144</v>
      </c>
      <c r="C3" s="37" t="s">
        <v>193</v>
      </c>
      <c r="D3" s="2">
        <v>1309.5</v>
      </c>
      <c r="E3" s="37" t="s">
        <v>170</v>
      </c>
      <c r="F3" s="37" t="s">
        <v>222</v>
      </c>
      <c r="G3" s="2">
        <v>1229</v>
      </c>
      <c r="H3" s="37" t="s">
        <v>321</v>
      </c>
    </row>
    <row r="4" spans="1:8" x14ac:dyDescent="0.2">
      <c r="B4" t="s">
        <v>145</v>
      </c>
      <c r="C4" s="37" t="s">
        <v>167</v>
      </c>
      <c r="D4" s="2">
        <v>988.5</v>
      </c>
      <c r="E4" s="37" t="s">
        <v>172</v>
      </c>
      <c r="F4" s="37" t="s">
        <v>191</v>
      </c>
      <c r="G4" s="2">
        <v>909</v>
      </c>
      <c r="H4" s="37" t="s">
        <v>171</v>
      </c>
    </row>
    <row r="5" spans="1:8" x14ac:dyDescent="0.2">
      <c r="B5" t="s">
        <v>146</v>
      </c>
      <c r="C5" s="37" t="s">
        <v>193</v>
      </c>
      <c r="D5" s="2">
        <v>1026</v>
      </c>
      <c r="E5" s="37" t="s">
        <v>170</v>
      </c>
      <c r="F5" s="37" t="s">
        <v>197</v>
      </c>
      <c r="G5" s="2">
        <v>921.5</v>
      </c>
      <c r="H5" s="37" t="s">
        <v>180</v>
      </c>
    </row>
    <row r="6" spans="1:8" x14ac:dyDescent="0.2">
      <c r="B6" t="s">
        <v>147</v>
      </c>
      <c r="C6" s="37" t="s">
        <v>177</v>
      </c>
      <c r="D6" s="2">
        <v>1541</v>
      </c>
      <c r="E6" s="37" t="s">
        <v>176</v>
      </c>
      <c r="F6" s="37" t="s">
        <v>167</v>
      </c>
      <c r="G6" s="2">
        <v>1164</v>
      </c>
      <c r="H6" s="37" t="s">
        <v>172</v>
      </c>
    </row>
    <row r="7" spans="1:8" x14ac:dyDescent="0.2">
      <c r="B7" s="44" t="s">
        <v>507</v>
      </c>
      <c r="C7" s="37" t="s">
        <v>193</v>
      </c>
      <c r="D7" s="89">
        <v>1288</v>
      </c>
      <c r="E7" s="89" t="s">
        <v>170</v>
      </c>
      <c r="F7" s="37" t="s">
        <v>177</v>
      </c>
      <c r="G7" s="89">
        <v>1131</v>
      </c>
      <c r="H7" s="89" t="s">
        <v>176</v>
      </c>
    </row>
    <row r="8" spans="1:8" x14ac:dyDescent="0.2">
      <c r="B8" s="44"/>
      <c r="C8" s="89"/>
      <c r="D8" s="89"/>
      <c r="E8" s="89"/>
      <c r="F8" s="89"/>
      <c r="G8" s="89"/>
      <c r="H8" s="89"/>
    </row>
    <row r="9" spans="1:8" x14ac:dyDescent="0.2">
      <c r="C9" s="26" t="s">
        <v>149</v>
      </c>
      <c r="D9" s="26" t="s">
        <v>150</v>
      </c>
      <c r="E9" s="26" t="s">
        <v>151</v>
      </c>
      <c r="F9" s="26" t="s">
        <v>152</v>
      </c>
      <c r="G9" s="26" t="s">
        <v>150</v>
      </c>
      <c r="H9" s="26" t="s">
        <v>151</v>
      </c>
    </row>
    <row r="10" spans="1:8" x14ac:dyDescent="0.2">
      <c r="A10" s="26">
        <v>2018</v>
      </c>
      <c r="B10" t="s">
        <v>144</v>
      </c>
      <c r="C10" s="37" t="s">
        <v>331</v>
      </c>
      <c r="D10" s="2">
        <v>1129</v>
      </c>
      <c r="E10" s="37" t="s">
        <v>184</v>
      </c>
      <c r="F10" s="37" t="s">
        <v>274</v>
      </c>
      <c r="G10" s="2">
        <v>832.5</v>
      </c>
      <c r="H10" s="37" t="s">
        <v>180</v>
      </c>
    </row>
    <row r="11" spans="1:8" x14ac:dyDescent="0.2">
      <c r="B11" t="s">
        <v>145</v>
      </c>
      <c r="C11" s="37" t="s">
        <v>203</v>
      </c>
      <c r="D11" s="2">
        <v>1178.5</v>
      </c>
      <c r="E11" s="37" t="s">
        <v>170</v>
      </c>
      <c r="F11" s="37" t="s">
        <v>191</v>
      </c>
      <c r="G11" s="2">
        <v>1113</v>
      </c>
      <c r="H11" s="37" t="s">
        <v>321</v>
      </c>
    </row>
    <row r="12" spans="1:8" x14ac:dyDescent="0.2">
      <c r="B12" t="s">
        <v>146</v>
      </c>
      <c r="C12" s="37" t="s">
        <v>202</v>
      </c>
      <c r="D12" s="2">
        <v>1260</v>
      </c>
      <c r="E12" s="37" t="s">
        <v>176</v>
      </c>
      <c r="F12" s="37" t="s">
        <v>331</v>
      </c>
      <c r="G12" s="2">
        <v>1219.5</v>
      </c>
      <c r="H12" s="37" t="s">
        <v>184</v>
      </c>
    </row>
    <row r="13" spans="1:8" x14ac:dyDescent="0.2">
      <c r="B13" t="s">
        <v>147</v>
      </c>
      <c r="C13" s="37" t="s">
        <v>433</v>
      </c>
      <c r="D13" s="2">
        <v>977</v>
      </c>
      <c r="E13" s="37" t="s">
        <v>186</v>
      </c>
      <c r="F13" s="37" t="s">
        <v>203</v>
      </c>
      <c r="G13" s="2">
        <v>745</v>
      </c>
      <c r="H13" s="37" t="s">
        <v>170</v>
      </c>
    </row>
    <row r="14" spans="1:8" x14ac:dyDescent="0.2">
      <c r="B14" s="44" t="s">
        <v>445</v>
      </c>
      <c r="C14" s="89" t="s">
        <v>433</v>
      </c>
      <c r="D14" s="89">
        <v>1185.5</v>
      </c>
      <c r="E14" s="89" t="s">
        <v>186</v>
      </c>
      <c r="F14" s="89" t="s">
        <v>202</v>
      </c>
      <c r="G14" s="89">
        <v>1059</v>
      </c>
      <c r="H14" s="89" t="s">
        <v>176</v>
      </c>
    </row>
    <row r="15" spans="1:8" x14ac:dyDescent="0.2">
      <c r="B15" s="44"/>
      <c r="C15" s="89"/>
      <c r="D15" s="89"/>
      <c r="E15" s="89"/>
      <c r="F15" s="89"/>
      <c r="G15" s="89"/>
      <c r="H15" s="89"/>
    </row>
    <row r="16" spans="1:8" x14ac:dyDescent="0.2">
      <c r="A16" s="26">
        <v>2017</v>
      </c>
      <c r="B16" t="s">
        <v>144</v>
      </c>
      <c r="C16" s="37" t="s">
        <v>201</v>
      </c>
      <c r="D16" s="2">
        <v>1274</v>
      </c>
      <c r="E16" s="37" t="s">
        <v>321</v>
      </c>
      <c r="F16" s="37" t="s">
        <v>279</v>
      </c>
      <c r="G16" s="2">
        <v>1132</v>
      </c>
      <c r="H16" s="37" t="s">
        <v>186</v>
      </c>
    </row>
    <row r="17" spans="1:8" x14ac:dyDescent="0.2">
      <c r="B17" t="s">
        <v>145</v>
      </c>
      <c r="C17" s="37" t="s">
        <v>167</v>
      </c>
      <c r="D17" s="2">
        <v>1142.5</v>
      </c>
      <c r="E17" s="37" t="s">
        <v>176</v>
      </c>
      <c r="F17" s="37" t="s">
        <v>195</v>
      </c>
      <c r="G17" s="2">
        <v>1039.5</v>
      </c>
      <c r="H17" s="37" t="s">
        <v>171</v>
      </c>
    </row>
    <row r="18" spans="1:8" x14ac:dyDescent="0.2">
      <c r="B18" t="s">
        <v>146</v>
      </c>
      <c r="C18" s="37" t="s">
        <v>201</v>
      </c>
      <c r="D18" s="2">
        <v>1212</v>
      </c>
      <c r="E18" s="37" t="s">
        <v>321</v>
      </c>
      <c r="F18" s="37" t="s">
        <v>202</v>
      </c>
      <c r="G18" s="2">
        <v>1184</v>
      </c>
      <c r="H18" s="37" t="s">
        <v>173</v>
      </c>
    </row>
    <row r="19" spans="1:8" x14ac:dyDescent="0.2">
      <c r="B19" t="s">
        <v>147</v>
      </c>
      <c r="C19" s="37" t="s">
        <v>320</v>
      </c>
      <c r="D19" s="2">
        <v>1392</v>
      </c>
      <c r="E19" s="37" t="s">
        <v>181</v>
      </c>
      <c r="F19" s="37" t="s">
        <v>167</v>
      </c>
      <c r="G19" s="2">
        <v>1005</v>
      </c>
      <c r="H19" s="37" t="s">
        <v>176</v>
      </c>
    </row>
    <row r="20" spans="1:8" x14ac:dyDescent="0.2">
      <c r="B20" s="44" t="s">
        <v>422</v>
      </c>
      <c r="C20" s="89" t="s">
        <v>201</v>
      </c>
      <c r="D20" s="89">
        <v>1239.5</v>
      </c>
      <c r="E20" s="89" t="s">
        <v>321</v>
      </c>
      <c r="F20" s="89" t="s">
        <v>320</v>
      </c>
      <c r="G20" s="89">
        <v>1031</v>
      </c>
      <c r="H20" s="89" t="s">
        <v>181</v>
      </c>
    </row>
    <row r="21" spans="1:8" x14ac:dyDescent="0.2">
      <c r="B21" s="44"/>
      <c r="C21" s="89"/>
      <c r="D21" s="89"/>
      <c r="E21" s="89"/>
      <c r="F21" s="89"/>
      <c r="G21" s="89"/>
      <c r="H21" s="89"/>
    </row>
    <row r="22" spans="1:8" x14ac:dyDescent="0.2">
      <c r="C22" s="26" t="s">
        <v>149</v>
      </c>
      <c r="D22" s="26" t="s">
        <v>150</v>
      </c>
      <c r="E22" s="26" t="s">
        <v>151</v>
      </c>
      <c r="F22" s="26" t="s">
        <v>152</v>
      </c>
      <c r="G22" s="26" t="s">
        <v>150</v>
      </c>
      <c r="H22" s="26" t="s">
        <v>151</v>
      </c>
    </row>
    <row r="23" spans="1:8" x14ac:dyDescent="0.2">
      <c r="A23" s="26">
        <v>2016</v>
      </c>
      <c r="B23" t="s">
        <v>144</v>
      </c>
      <c r="C23" s="37" t="s">
        <v>178</v>
      </c>
      <c r="D23" s="2">
        <v>842</v>
      </c>
      <c r="E23" s="37" t="s">
        <v>181</v>
      </c>
      <c r="F23" s="37" t="s">
        <v>415</v>
      </c>
      <c r="G23" s="2">
        <v>785.5</v>
      </c>
      <c r="H23" s="37" t="s">
        <v>172</v>
      </c>
    </row>
    <row r="24" spans="1:8" x14ac:dyDescent="0.2">
      <c r="B24" t="s">
        <v>145</v>
      </c>
      <c r="C24" s="37" t="s">
        <v>199</v>
      </c>
      <c r="D24" s="2">
        <v>897</v>
      </c>
      <c r="E24" s="37" t="s">
        <v>171</v>
      </c>
      <c r="F24" s="37" t="s">
        <v>188</v>
      </c>
      <c r="G24" s="2">
        <v>784</v>
      </c>
      <c r="H24" s="37" t="s">
        <v>176</v>
      </c>
    </row>
    <row r="25" spans="1:8" x14ac:dyDescent="0.2">
      <c r="B25" t="s">
        <v>146</v>
      </c>
      <c r="C25" s="37" t="s">
        <v>193</v>
      </c>
      <c r="D25" s="2">
        <v>758</v>
      </c>
      <c r="E25" s="37" t="s">
        <v>170</v>
      </c>
      <c r="F25" s="37" t="s">
        <v>178</v>
      </c>
      <c r="G25" s="2">
        <v>724</v>
      </c>
      <c r="H25" s="37" t="s">
        <v>181</v>
      </c>
    </row>
    <row r="26" spans="1:8" x14ac:dyDescent="0.2">
      <c r="B26" t="s">
        <v>147</v>
      </c>
      <c r="C26" s="37" t="s">
        <v>199</v>
      </c>
      <c r="D26" s="2">
        <v>1109</v>
      </c>
      <c r="E26" s="37" t="s">
        <v>171</v>
      </c>
      <c r="F26" s="37" t="s">
        <v>195</v>
      </c>
      <c r="G26" s="2">
        <v>863</v>
      </c>
      <c r="H26" s="37" t="s">
        <v>186</v>
      </c>
    </row>
    <row r="27" spans="1:8" x14ac:dyDescent="0.2">
      <c r="B27" s="44" t="s">
        <v>421</v>
      </c>
      <c r="C27" s="89" t="s">
        <v>199</v>
      </c>
      <c r="D27" s="89">
        <v>1232</v>
      </c>
      <c r="E27" s="89" t="s">
        <v>171</v>
      </c>
      <c r="F27" s="89" t="s">
        <v>193</v>
      </c>
      <c r="G27" s="89">
        <v>1078</v>
      </c>
      <c r="H27" s="89" t="s">
        <v>170</v>
      </c>
    </row>
    <row r="28" spans="1:8" x14ac:dyDescent="0.2">
      <c r="B28" s="44"/>
      <c r="C28" s="89"/>
      <c r="D28" s="89"/>
      <c r="E28" s="89"/>
      <c r="F28" s="89"/>
      <c r="G28" s="89"/>
      <c r="H28" s="89"/>
    </row>
    <row r="29" spans="1:8" x14ac:dyDescent="0.2">
      <c r="C29" s="26" t="s">
        <v>149</v>
      </c>
      <c r="D29" s="26" t="s">
        <v>150</v>
      </c>
      <c r="E29" s="26" t="s">
        <v>151</v>
      </c>
      <c r="F29" s="26" t="s">
        <v>152</v>
      </c>
      <c r="G29" s="26" t="s">
        <v>150</v>
      </c>
      <c r="H29" s="26" t="s">
        <v>151</v>
      </c>
    </row>
    <row r="30" spans="1:8" x14ac:dyDescent="0.2">
      <c r="A30" s="26">
        <v>2015</v>
      </c>
      <c r="B30" t="s">
        <v>144</v>
      </c>
      <c r="C30" s="37" t="s">
        <v>293</v>
      </c>
      <c r="D30" s="2">
        <v>1136</v>
      </c>
      <c r="E30" s="37" t="s">
        <v>171</v>
      </c>
      <c r="F30" s="37" t="s">
        <v>274</v>
      </c>
      <c r="G30" s="2">
        <v>907.5</v>
      </c>
      <c r="H30" s="37" t="s">
        <v>184</v>
      </c>
    </row>
    <row r="31" spans="1:8" x14ac:dyDescent="0.2">
      <c r="B31" t="s">
        <v>145</v>
      </c>
      <c r="C31" s="37" t="s">
        <v>391</v>
      </c>
      <c r="D31" s="2">
        <v>983.5</v>
      </c>
      <c r="E31" s="37" t="s">
        <v>172</v>
      </c>
      <c r="F31" s="37" t="s">
        <v>169</v>
      </c>
      <c r="G31" s="2">
        <v>940</v>
      </c>
      <c r="H31" s="37" t="s">
        <v>321</v>
      </c>
    </row>
    <row r="32" spans="1:8" x14ac:dyDescent="0.2">
      <c r="B32" t="s">
        <v>146</v>
      </c>
      <c r="C32" s="37" t="s">
        <v>293</v>
      </c>
      <c r="D32" s="2">
        <v>1179</v>
      </c>
      <c r="E32" s="37" t="s">
        <v>171</v>
      </c>
      <c r="F32" s="37" t="s">
        <v>194</v>
      </c>
      <c r="G32" s="2">
        <v>585.5</v>
      </c>
      <c r="H32" s="37" t="s">
        <v>186</v>
      </c>
    </row>
    <row r="33" spans="1:8" x14ac:dyDescent="0.2">
      <c r="B33" t="s">
        <v>147</v>
      </c>
      <c r="C33" s="37" t="s">
        <v>177</v>
      </c>
      <c r="D33" s="2">
        <v>993</v>
      </c>
      <c r="E33" s="37" t="s">
        <v>181</v>
      </c>
      <c r="F33" s="37" t="s">
        <v>391</v>
      </c>
      <c r="G33" s="2">
        <v>815</v>
      </c>
      <c r="H33" s="37" t="s">
        <v>172</v>
      </c>
    </row>
    <row r="34" spans="1:8" x14ac:dyDescent="0.2">
      <c r="B34" s="44" t="s">
        <v>392</v>
      </c>
      <c r="C34" s="89" t="s">
        <v>177</v>
      </c>
      <c r="D34" s="89">
        <v>1274.5</v>
      </c>
      <c r="E34" s="89" t="s">
        <v>181</v>
      </c>
      <c r="F34" s="89" t="s">
        <v>293</v>
      </c>
      <c r="G34" s="89">
        <v>778.5</v>
      </c>
      <c r="H34" s="89" t="s">
        <v>171</v>
      </c>
    </row>
    <row r="35" spans="1:8" x14ac:dyDescent="0.2">
      <c r="B35" s="44"/>
      <c r="C35" s="89"/>
      <c r="D35" s="89"/>
      <c r="E35" s="89"/>
      <c r="F35" s="89"/>
      <c r="G35" s="89"/>
      <c r="H35" s="89"/>
    </row>
    <row r="36" spans="1:8" x14ac:dyDescent="0.2">
      <c r="C36" s="26" t="s">
        <v>149</v>
      </c>
      <c r="D36" s="26" t="s">
        <v>150</v>
      </c>
      <c r="E36" s="26" t="s">
        <v>151</v>
      </c>
      <c r="F36" s="26" t="s">
        <v>152</v>
      </c>
      <c r="G36" s="26" t="s">
        <v>150</v>
      </c>
      <c r="H36" s="26" t="s">
        <v>151</v>
      </c>
    </row>
    <row r="37" spans="1:8" x14ac:dyDescent="0.2">
      <c r="A37" s="26">
        <v>2014</v>
      </c>
      <c r="B37" t="s">
        <v>144</v>
      </c>
      <c r="C37" s="37" t="s">
        <v>330</v>
      </c>
      <c r="D37" s="2">
        <v>1101.5</v>
      </c>
      <c r="E37" s="37" t="s">
        <v>181</v>
      </c>
      <c r="F37" s="37" t="s">
        <v>202</v>
      </c>
      <c r="G37" s="2">
        <v>966</v>
      </c>
      <c r="H37" s="37" t="s">
        <v>173</v>
      </c>
    </row>
    <row r="38" spans="1:8" x14ac:dyDescent="0.2">
      <c r="B38" t="s">
        <v>145</v>
      </c>
      <c r="C38" s="37" t="s">
        <v>169</v>
      </c>
      <c r="D38" s="2">
        <v>1066</v>
      </c>
      <c r="E38" s="37" t="s">
        <v>171</v>
      </c>
      <c r="F38" s="37" t="s">
        <v>263</v>
      </c>
      <c r="G38" s="2">
        <v>677.5</v>
      </c>
      <c r="H38" s="37" t="s">
        <v>176</v>
      </c>
    </row>
    <row r="39" spans="1:8" x14ac:dyDescent="0.2">
      <c r="B39" t="s">
        <v>146</v>
      </c>
      <c r="C39" s="37" t="s">
        <v>330</v>
      </c>
      <c r="D39" s="2">
        <v>1238.5</v>
      </c>
      <c r="E39" s="37" t="s">
        <v>181</v>
      </c>
      <c r="F39" s="37" t="s">
        <v>331</v>
      </c>
      <c r="G39" s="2">
        <v>971.5</v>
      </c>
      <c r="H39" s="37" t="s">
        <v>180</v>
      </c>
    </row>
    <row r="40" spans="1:8" x14ac:dyDescent="0.2">
      <c r="B40" t="s">
        <v>147</v>
      </c>
      <c r="C40" s="37" t="s">
        <v>169</v>
      </c>
      <c r="D40" s="2">
        <v>863</v>
      </c>
      <c r="E40" s="37" t="s">
        <v>171</v>
      </c>
      <c r="F40" s="37" t="s">
        <v>190</v>
      </c>
      <c r="G40" s="2">
        <v>737.5</v>
      </c>
      <c r="H40" s="37" t="s">
        <v>172</v>
      </c>
    </row>
    <row r="41" spans="1:8" x14ac:dyDescent="0.2">
      <c r="B41" s="44" t="s">
        <v>390</v>
      </c>
      <c r="C41" s="89" t="s">
        <v>169</v>
      </c>
      <c r="D41" s="89">
        <v>973.5</v>
      </c>
      <c r="E41" s="89" t="s">
        <v>171</v>
      </c>
      <c r="F41" s="89" t="s">
        <v>330</v>
      </c>
      <c r="G41" s="89">
        <v>739</v>
      </c>
      <c r="H41" s="89" t="s">
        <v>181</v>
      </c>
    </row>
    <row r="42" spans="1:8" x14ac:dyDescent="0.2">
      <c r="B42" s="44"/>
      <c r="C42" s="89"/>
      <c r="D42" s="89"/>
      <c r="E42" s="89"/>
      <c r="F42" s="89"/>
      <c r="G42" s="89"/>
      <c r="H42" s="89"/>
    </row>
    <row r="43" spans="1:8" x14ac:dyDescent="0.2">
      <c r="C43" s="26" t="s">
        <v>149</v>
      </c>
      <c r="D43" s="26" t="s">
        <v>150</v>
      </c>
      <c r="E43" s="26" t="s">
        <v>151</v>
      </c>
      <c r="F43" s="26" t="s">
        <v>152</v>
      </c>
      <c r="G43" s="26" t="s">
        <v>150</v>
      </c>
      <c r="H43" s="26" t="s">
        <v>151</v>
      </c>
    </row>
    <row r="44" spans="1:8" x14ac:dyDescent="0.2">
      <c r="A44" s="26">
        <v>2013</v>
      </c>
      <c r="B44" t="s">
        <v>144</v>
      </c>
      <c r="C44" s="37" t="s">
        <v>193</v>
      </c>
      <c r="D44" s="2">
        <v>1241</v>
      </c>
      <c r="E44" s="37" t="s">
        <v>184</v>
      </c>
      <c r="F44" s="37" t="s">
        <v>274</v>
      </c>
      <c r="G44" s="2">
        <v>790</v>
      </c>
      <c r="H44" s="37" t="s">
        <v>176</v>
      </c>
    </row>
    <row r="45" spans="1:8" x14ac:dyDescent="0.2">
      <c r="B45" t="s">
        <v>145</v>
      </c>
      <c r="C45" s="37" t="s">
        <v>203</v>
      </c>
      <c r="D45" s="2">
        <v>984.5</v>
      </c>
      <c r="E45" s="37" t="s">
        <v>186</v>
      </c>
      <c r="F45" s="37" t="s">
        <v>167</v>
      </c>
      <c r="G45" s="2">
        <v>646</v>
      </c>
      <c r="H45" s="37" t="s">
        <v>171</v>
      </c>
    </row>
    <row r="46" spans="1:8" x14ac:dyDescent="0.2">
      <c r="B46" t="s">
        <v>146</v>
      </c>
      <c r="C46" s="37" t="s">
        <v>166</v>
      </c>
      <c r="D46" s="2">
        <v>1524</v>
      </c>
      <c r="E46" s="37" t="s">
        <v>170</v>
      </c>
      <c r="F46" s="37" t="s">
        <v>193</v>
      </c>
      <c r="G46" s="2">
        <v>873</v>
      </c>
      <c r="H46" s="37" t="s">
        <v>184</v>
      </c>
    </row>
    <row r="47" spans="1:8" x14ac:dyDescent="0.2">
      <c r="B47" t="s">
        <v>147</v>
      </c>
      <c r="C47" s="2" t="s">
        <v>320</v>
      </c>
      <c r="D47" s="2">
        <v>1163.5</v>
      </c>
      <c r="E47" s="37" t="s">
        <v>181</v>
      </c>
      <c r="F47" s="37" t="s">
        <v>203</v>
      </c>
      <c r="G47" s="2">
        <v>1111</v>
      </c>
      <c r="H47" s="37" t="s">
        <v>186</v>
      </c>
    </row>
    <row r="48" spans="1:8" x14ac:dyDescent="0.2">
      <c r="B48" s="44" t="s">
        <v>323</v>
      </c>
      <c r="C48" s="89" t="s">
        <v>166</v>
      </c>
      <c r="D48" s="89">
        <v>1016</v>
      </c>
      <c r="E48" s="89" t="s">
        <v>170</v>
      </c>
      <c r="F48" s="89" t="s">
        <v>320</v>
      </c>
      <c r="G48" s="89">
        <v>759</v>
      </c>
      <c r="H48" s="89" t="s">
        <v>181</v>
      </c>
    </row>
    <row r="49" spans="1:8" x14ac:dyDescent="0.2">
      <c r="B49" s="27"/>
      <c r="C49" s="37"/>
      <c r="D49" s="28"/>
      <c r="E49" s="37"/>
      <c r="G49" s="28"/>
      <c r="H49" s="37"/>
    </row>
    <row r="50" spans="1:8" x14ac:dyDescent="0.2">
      <c r="C50" s="26" t="s">
        <v>149</v>
      </c>
      <c r="D50" s="26" t="s">
        <v>150</v>
      </c>
      <c r="E50" s="26" t="s">
        <v>151</v>
      </c>
      <c r="F50" s="26" t="s">
        <v>152</v>
      </c>
      <c r="G50" s="26" t="s">
        <v>150</v>
      </c>
      <c r="H50" s="26" t="s">
        <v>151</v>
      </c>
    </row>
    <row r="51" spans="1:8" x14ac:dyDescent="0.2">
      <c r="A51" s="26">
        <v>2012</v>
      </c>
      <c r="B51" t="s">
        <v>144</v>
      </c>
      <c r="C51" s="37" t="s">
        <v>194</v>
      </c>
      <c r="D51" s="2">
        <v>1114</v>
      </c>
      <c r="E51" s="37" t="s">
        <v>172</v>
      </c>
      <c r="F51" s="37" t="s">
        <v>166</v>
      </c>
      <c r="G51" s="2">
        <v>717.5</v>
      </c>
      <c r="H51" s="37" t="s">
        <v>170</v>
      </c>
    </row>
    <row r="52" spans="1:8" x14ac:dyDescent="0.2">
      <c r="B52" t="s">
        <v>145</v>
      </c>
      <c r="C52" s="37" t="s">
        <v>188</v>
      </c>
      <c r="D52" s="2">
        <v>851</v>
      </c>
      <c r="E52" s="37" t="s">
        <v>311</v>
      </c>
      <c r="F52" s="37" t="s">
        <v>320</v>
      </c>
      <c r="G52" s="2">
        <v>718</v>
      </c>
      <c r="H52" s="37" t="s">
        <v>181</v>
      </c>
    </row>
    <row r="53" spans="1:8" x14ac:dyDescent="0.2">
      <c r="B53" t="s">
        <v>146</v>
      </c>
      <c r="C53" s="37" t="s">
        <v>194</v>
      </c>
      <c r="D53" s="2">
        <v>1220.5</v>
      </c>
      <c r="E53" s="37" t="s">
        <v>172</v>
      </c>
      <c r="F53" s="37" t="s">
        <v>193</v>
      </c>
      <c r="G53" s="2">
        <v>1049.5</v>
      </c>
      <c r="H53" s="37" t="s">
        <v>184</v>
      </c>
    </row>
    <row r="54" spans="1:8" x14ac:dyDescent="0.2">
      <c r="B54" t="s">
        <v>147</v>
      </c>
      <c r="C54" s="2" t="s">
        <v>167</v>
      </c>
      <c r="D54" s="2">
        <v>1329</v>
      </c>
      <c r="E54" s="37" t="s">
        <v>171</v>
      </c>
      <c r="F54" s="37" t="s">
        <v>188</v>
      </c>
      <c r="G54" s="2">
        <v>1273</v>
      </c>
      <c r="H54" s="37" t="s">
        <v>311</v>
      </c>
    </row>
    <row r="55" spans="1:8" x14ac:dyDescent="0.2">
      <c r="B55" s="44" t="s">
        <v>318</v>
      </c>
      <c r="C55" s="89" t="s">
        <v>194</v>
      </c>
      <c r="D55" s="89">
        <v>1412</v>
      </c>
      <c r="E55" s="89" t="s">
        <v>172</v>
      </c>
      <c r="F55" s="89" t="s">
        <v>167</v>
      </c>
      <c r="G55" s="89">
        <v>1165</v>
      </c>
      <c r="H55" s="89" t="s">
        <v>171</v>
      </c>
    </row>
    <row r="56" spans="1:8" ht="15.75" x14ac:dyDescent="0.25">
      <c r="A56" s="29"/>
      <c r="B56" s="29"/>
      <c r="C56" s="29"/>
      <c r="D56" s="29"/>
      <c r="E56" s="29"/>
      <c r="F56" s="29"/>
      <c r="G56" s="29"/>
      <c r="H56" s="29"/>
    </row>
    <row r="57" spans="1:8" x14ac:dyDescent="0.2">
      <c r="C57" s="26" t="s">
        <v>149</v>
      </c>
      <c r="D57" s="26" t="s">
        <v>150</v>
      </c>
      <c r="E57" s="26" t="s">
        <v>151</v>
      </c>
      <c r="F57" s="26" t="s">
        <v>152</v>
      </c>
      <c r="G57" s="26" t="s">
        <v>150</v>
      </c>
      <c r="H57" s="26" t="s">
        <v>151</v>
      </c>
    </row>
    <row r="58" spans="1:8" x14ac:dyDescent="0.2">
      <c r="A58" s="26">
        <v>2011</v>
      </c>
      <c r="B58" t="s">
        <v>144</v>
      </c>
      <c r="C58" s="37" t="s">
        <v>202</v>
      </c>
      <c r="D58" s="2">
        <v>1432</v>
      </c>
      <c r="E58" s="37" t="s">
        <v>184</v>
      </c>
      <c r="F58" s="37" t="s">
        <v>166</v>
      </c>
      <c r="G58" s="2">
        <v>886.5</v>
      </c>
      <c r="H58" s="37" t="s">
        <v>170</v>
      </c>
    </row>
    <row r="59" spans="1:8" x14ac:dyDescent="0.2">
      <c r="B59" t="s">
        <v>145</v>
      </c>
      <c r="C59" s="37" t="s">
        <v>177</v>
      </c>
      <c r="D59" s="2">
        <v>1370</v>
      </c>
      <c r="E59" s="37" t="s">
        <v>176</v>
      </c>
      <c r="F59" s="37" t="s">
        <v>191</v>
      </c>
      <c r="G59" s="2">
        <v>1023.5</v>
      </c>
      <c r="H59" s="37" t="s">
        <v>180</v>
      </c>
    </row>
    <row r="60" spans="1:8" x14ac:dyDescent="0.2">
      <c r="B60" t="s">
        <v>146</v>
      </c>
      <c r="C60" s="2" t="s">
        <v>201</v>
      </c>
      <c r="D60" s="2">
        <v>1201</v>
      </c>
      <c r="E60" s="2" t="s">
        <v>172</v>
      </c>
      <c r="F60" s="37" t="s">
        <v>202</v>
      </c>
      <c r="G60" s="2">
        <v>667.5</v>
      </c>
      <c r="H60" s="37" t="s">
        <v>184</v>
      </c>
    </row>
    <row r="61" spans="1:8" x14ac:dyDescent="0.2">
      <c r="B61" t="s">
        <v>147</v>
      </c>
      <c r="C61" s="37" t="s">
        <v>177</v>
      </c>
      <c r="D61" s="2">
        <v>826.5</v>
      </c>
      <c r="E61" s="37" t="s">
        <v>176</v>
      </c>
      <c r="F61" s="2" t="s">
        <v>203</v>
      </c>
      <c r="G61" s="2">
        <v>712</v>
      </c>
      <c r="H61" s="2" t="s">
        <v>186</v>
      </c>
    </row>
    <row r="62" spans="1:8" x14ac:dyDescent="0.2">
      <c r="B62" s="27" t="s">
        <v>209</v>
      </c>
      <c r="C62" s="28" t="s">
        <v>177</v>
      </c>
      <c r="D62" s="28">
        <v>1246.5</v>
      </c>
      <c r="E62" s="28" t="s">
        <v>176</v>
      </c>
      <c r="F62" s="28" t="s">
        <v>201</v>
      </c>
      <c r="G62" s="28">
        <v>1222.5</v>
      </c>
      <c r="H62" s="28" t="s">
        <v>172</v>
      </c>
    </row>
    <row r="63" spans="1:8" x14ac:dyDescent="0.2">
      <c r="C63" s="26"/>
      <c r="D63" s="26"/>
      <c r="E63" s="26"/>
      <c r="F63" s="26"/>
      <c r="G63" s="26"/>
      <c r="H63" s="26"/>
    </row>
    <row r="64" spans="1:8" x14ac:dyDescent="0.2">
      <c r="A64" s="26">
        <v>2010</v>
      </c>
      <c r="B64" t="s">
        <v>144</v>
      </c>
      <c r="C64" s="2" t="s">
        <v>166</v>
      </c>
      <c r="D64" s="2">
        <v>1212</v>
      </c>
      <c r="E64" s="2" t="s">
        <v>170</v>
      </c>
      <c r="F64" s="2" t="s">
        <v>202</v>
      </c>
      <c r="G64" s="2">
        <v>937</v>
      </c>
      <c r="H64" s="2" t="s">
        <v>184</v>
      </c>
    </row>
    <row r="65" spans="1:8" x14ac:dyDescent="0.2">
      <c r="B65" t="s">
        <v>145</v>
      </c>
      <c r="C65" s="2" t="s">
        <v>167</v>
      </c>
      <c r="D65" s="2">
        <v>808.5</v>
      </c>
      <c r="E65" s="2" t="s">
        <v>171</v>
      </c>
      <c r="F65" s="2" t="s">
        <v>177</v>
      </c>
      <c r="G65" s="2">
        <v>792</v>
      </c>
      <c r="H65" s="2" t="s">
        <v>176</v>
      </c>
    </row>
    <row r="66" spans="1:8" x14ac:dyDescent="0.2">
      <c r="B66" t="s">
        <v>146</v>
      </c>
      <c r="C66" s="2" t="s">
        <v>201</v>
      </c>
      <c r="D66" s="2">
        <v>971.5</v>
      </c>
      <c r="E66" s="2" t="s">
        <v>172</v>
      </c>
      <c r="F66" s="2" t="s">
        <v>166</v>
      </c>
      <c r="G66" s="2">
        <v>891</v>
      </c>
      <c r="H66" s="2" t="s">
        <v>170</v>
      </c>
    </row>
    <row r="67" spans="1:8" x14ac:dyDescent="0.2">
      <c r="B67" t="s">
        <v>147</v>
      </c>
      <c r="C67" s="2" t="s">
        <v>167</v>
      </c>
      <c r="D67" s="2">
        <v>805.5</v>
      </c>
      <c r="E67" s="2" t="s">
        <v>171</v>
      </c>
      <c r="F67" s="2" t="s">
        <v>203</v>
      </c>
      <c r="G67" s="2">
        <v>668.5</v>
      </c>
      <c r="H67" s="2" t="s">
        <v>186</v>
      </c>
    </row>
    <row r="68" spans="1:8" x14ac:dyDescent="0.2">
      <c r="B68" s="27" t="s">
        <v>153</v>
      </c>
      <c r="C68" s="28" t="s">
        <v>201</v>
      </c>
      <c r="D68" s="28">
        <v>1132</v>
      </c>
      <c r="E68" s="28" t="s">
        <v>172</v>
      </c>
      <c r="F68" s="28" t="s">
        <v>167</v>
      </c>
      <c r="G68" s="28">
        <v>841</v>
      </c>
      <c r="H68" s="28" t="s">
        <v>171</v>
      </c>
    </row>
    <row r="70" spans="1:8" x14ac:dyDescent="0.2">
      <c r="A70" s="26">
        <v>2009</v>
      </c>
      <c r="B70" t="s">
        <v>144</v>
      </c>
      <c r="C70" s="2" t="s">
        <v>166</v>
      </c>
      <c r="D70" s="2">
        <v>846</v>
      </c>
      <c r="E70" s="2" t="s">
        <v>170</v>
      </c>
      <c r="F70" s="2" t="s">
        <v>174</v>
      </c>
      <c r="G70" s="2">
        <v>651</v>
      </c>
      <c r="H70" s="2" t="s">
        <v>175</v>
      </c>
    </row>
    <row r="71" spans="1:8" x14ac:dyDescent="0.2">
      <c r="B71" t="s">
        <v>145</v>
      </c>
      <c r="C71" s="2" t="s">
        <v>167</v>
      </c>
      <c r="D71" s="2">
        <v>1082</v>
      </c>
      <c r="E71" s="2" t="s">
        <v>171</v>
      </c>
      <c r="F71" s="2" t="s">
        <v>177</v>
      </c>
      <c r="G71" s="2">
        <v>974.5</v>
      </c>
      <c r="H71" s="2" t="s">
        <v>176</v>
      </c>
    </row>
    <row r="72" spans="1:8" x14ac:dyDescent="0.2">
      <c r="B72" t="s">
        <v>146</v>
      </c>
      <c r="C72" s="2" t="s">
        <v>168</v>
      </c>
      <c r="D72" s="2">
        <v>1210</v>
      </c>
      <c r="E72" s="2" t="s">
        <v>172</v>
      </c>
      <c r="F72" s="2" t="s">
        <v>166</v>
      </c>
      <c r="G72" s="2">
        <v>1174.5</v>
      </c>
      <c r="H72" s="2" t="s">
        <v>170</v>
      </c>
    </row>
    <row r="73" spans="1:8" x14ac:dyDescent="0.2">
      <c r="B73" t="s">
        <v>147</v>
      </c>
      <c r="C73" s="2" t="s">
        <v>169</v>
      </c>
      <c r="D73" s="2">
        <v>1040.5</v>
      </c>
      <c r="E73" s="2" t="s">
        <v>173</v>
      </c>
      <c r="F73" s="2" t="s">
        <v>167</v>
      </c>
      <c r="G73" s="2">
        <v>775.5</v>
      </c>
      <c r="H73" s="2" t="s">
        <v>171</v>
      </c>
    </row>
    <row r="74" spans="1:8" x14ac:dyDescent="0.2">
      <c r="B74" s="27" t="s">
        <v>148</v>
      </c>
      <c r="C74" s="28" t="s">
        <v>169</v>
      </c>
      <c r="D74" s="28">
        <v>1026</v>
      </c>
      <c r="E74" s="28" t="s">
        <v>173</v>
      </c>
      <c r="F74" s="28" t="s">
        <v>168</v>
      </c>
      <c r="G74" s="28">
        <v>746</v>
      </c>
      <c r="H74" s="28" t="s">
        <v>172</v>
      </c>
    </row>
    <row r="76" spans="1:8" x14ac:dyDescent="0.2">
      <c r="A76" s="26">
        <v>2008</v>
      </c>
      <c r="B76" t="s">
        <v>144</v>
      </c>
      <c r="C76" s="2" t="s">
        <v>178</v>
      </c>
      <c r="D76" s="2">
        <v>1038</v>
      </c>
      <c r="E76" s="2" t="s">
        <v>180</v>
      </c>
      <c r="F76" s="2" t="s">
        <v>174</v>
      </c>
      <c r="G76" s="2">
        <v>1018</v>
      </c>
      <c r="H76" s="2" t="s">
        <v>175</v>
      </c>
    </row>
    <row r="77" spans="1:8" x14ac:dyDescent="0.2">
      <c r="B77" t="s">
        <v>145</v>
      </c>
      <c r="C77" s="2" t="s">
        <v>179</v>
      </c>
      <c r="D77" s="2">
        <v>904.5</v>
      </c>
      <c r="E77" s="2" t="s">
        <v>181</v>
      </c>
      <c r="F77" s="2" t="s">
        <v>177</v>
      </c>
      <c r="G77" s="2">
        <v>744.5</v>
      </c>
      <c r="H77" s="2" t="s">
        <v>176</v>
      </c>
    </row>
    <row r="78" spans="1:8" x14ac:dyDescent="0.2">
      <c r="B78" t="s">
        <v>146</v>
      </c>
      <c r="C78" s="2" t="s">
        <v>166</v>
      </c>
      <c r="D78" s="2">
        <v>1172</v>
      </c>
      <c r="E78" s="2" t="s">
        <v>170</v>
      </c>
      <c r="F78" s="2" t="s">
        <v>178</v>
      </c>
      <c r="G78" s="2">
        <v>775</v>
      </c>
      <c r="H78" s="2" t="s">
        <v>183</v>
      </c>
    </row>
    <row r="79" spans="1:8" x14ac:dyDescent="0.2">
      <c r="B79" t="s">
        <v>147</v>
      </c>
      <c r="C79" s="2" t="s">
        <v>179</v>
      </c>
      <c r="D79" s="2">
        <v>942.5</v>
      </c>
      <c r="E79" s="2" t="s">
        <v>181</v>
      </c>
      <c r="F79" s="2" t="s">
        <v>182</v>
      </c>
      <c r="G79" s="2">
        <v>637</v>
      </c>
      <c r="H79" s="2" t="s">
        <v>184</v>
      </c>
    </row>
    <row r="80" spans="1:8" x14ac:dyDescent="0.2">
      <c r="B80" s="27" t="s">
        <v>164</v>
      </c>
      <c r="C80" s="28" t="s">
        <v>179</v>
      </c>
      <c r="D80" s="28">
        <v>978.5</v>
      </c>
      <c r="E80" s="28" t="s">
        <v>181</v>
      </c>
      <c r="F80" s="28" t="s">
        <v>166</v>
      </c>
      <c r="G80" s="28">
        <v>961</v>
      </c>
      <c r="H80" s="28" t="s">
        <v>170</v>
      </c>
    </row>
    <row r="82" spans="1:8" x14ac:dyDescent="0.2">
      <c r="A82" s="26">
        <v>2007</v>
      </c>
      <c r="B82" t="s">
        <v>144</v>
      </c>
      <c r="C82" s="2" t="s">
        <v>166</v>
      </c>
      <c r="D82" s="2">
        <v>1001</v>
      </c>
      <c r="E82" s="2" t="s">
        <v>170</v>
      </c>
      <c r="F82" s="2" t="s">
        <v>168</v>
      </c>
      <c r="G82" s="2">
        <v>584</v>
      </c>
      <c r="H82" s="2" t="s">
        <v>172</v>
      </c>
    </row>
    <row r="83" spans="1:8" x14ac:dyDescent="0.2">
      <c r="B83" t="s">
        <v>145</v>
      </c>
      <c r="C83" s="2" t="s">
        <v>169</v>
      </c>
      <c r="D83" s="2">
        <v>1029</v>
      </c>
      <c r="E83" s="2" t="s">
        <v>173</v>
      </c>
      <c r="F83" s="2" t="s">
        <v>182</v>
      </c>
      <c r="G83" s="2">
        <v>761</v>
      </c>
      <c r="H83" s="2" t="s">
        <v>184</v>
      </c>
    </row>
    <row r="84" spans="1:8" x14ac:dyDescent="0.2">
      <c r="B84" t="s">
        <v>146</v>
      </c>
      <c r="C84" s="2" t="s">
        <v>166</v>
      </c>
      <c r="D84" s="2">
        <v>875.5</v>
      </c>
      <c r="E84" s="2" t="s">
        <v>170</v>
      </c>
      <c r="F84" s="2" t="s">
        <v>174</v>
      </c>
      <c r="G84" s="2">
        <v>604.5</v>
      </c>
      <c r="H84" s="2" t="s">
        <v>175</v>
      </c>
    </row>
    <row r="85" spans="1:8" x14ac:dyDescent="0.2">
      <c r="B85" t="s">
        <v>147</v>
      </c>
      <c r="C85" s="2" t="s">
        <v>179</v>
      </c>
      <c r="D85" s="2">
        <v>797.5</v>
      </c>
      <c r="E85" s="2" t="s">
        <v>181</v>
      </c>
      <c r="F85" s="2" t="s">
        <v>169</v>
      </c>
      <c r="G85" s="2">
        <v>718</v>
      </c>
      <c r="H85" s="2" t="s">
        <v>173</v>
      </c>
    </row>
    <row r="86" spans="1:8" x14ac:dyDescent="0.2">
      <c r="B86" s="27" t="s">
        <v>163</v>
      </c>
      <c r="C86" s="28" t="s">
        <v>179</v>
      </c>
      <c r="D86" s="28">
        <v>1168</v>
      </c>
      <c r="E86" s="28" t="s">
        <v>181</v>
      </c>
      <c r="F86" s="28" t="s">
        <v>166</v>
      </c>
      <c r="G86" s="28">
        <v>769</v>
      </c>
      <c r="H86" s="28" t="s">
        <v>170</v>
      </c>
    </row>
    <row r="88" spans="1:8" x14ac:dyDescent="0.2">
      <c r="A88" s="26">
        <v>2006</v>
      </c>
      <c r="B88" t="s">
        <v>144</v>
      </c>
      <c r="C88" s="2" t="s">
        <v>166</v>
      </c>
      <c r="D88" s="2">
        <v>1107.5</v>
      </c>
      <c r="E88" s="2" t="s">
        <v>170</v>
      </c>
      <c r="F88" s="2" t="s">
        <v>168</v>
      </c>
      <c r="G88" s="2">
        <v>863</v>
      </c>
      <c r="H88" s="2" t="s">
        <v>172</v>
      </c>
    </row>
    <row r="89" spans="1:8" x14ac:dyDescent="0.2">
      <c r="B89" t="s">
        <v>145</v>
      </c>
      <c r="C89" s="2" t="s">
        <v>179</v>
      </c>
      <c r="D89" s="2">
        <v>1090</v>
      </c>
      <c r="E89" s="2" t="s">
        <v>181</v>
      </c>
      <c r="F89" s="2" t="s">
        <v>169</v>
      </c>
      <c r="G89" s="2">
        <v>894</v>
      </c>
      <c r="H89" s="2" t="s">
        <v>173</v>
      </c>
    </row>
    <row r="90" spans="1:8" x14ac:dyDescent="0.2">
      <c r="B90" t="s">
        <v>146</v>
      </c>
      <c r="C90" s="2" t="s">
        <v>174</v>
      </c>
      <c r="D90" s="2">
        <v>970.5</v>
      </c>
      <c r="E90" s="2" t="s">
        <v>175</v>
      </c>
      <c r="F90" s="2" t="s">
        <v>166</v>
      </c>
      <c r="G90" s="2">
        <v>875</v>
      </c>
      <c r="H90" s="2" t="s">
        <v>170</v>
      </c>
    </row>
    <row r="91" spans="1:8" x14ac:dyDescent="0.2">
      <c r="B91" t="s">
        <v>147</v>
      </c>
      <c r="C91" s="2" t="s">
        <v>200</v>
      </c>
      <c r="D91" s="2">
        <v>821</v>
      </c>
      <c r="E91" s="2" t="s">
        <v>192</v>
      </c>
      <c r="F91" s="2" t="s">
        <v>179</v>
      </c>
      <c r="G91" s="2">
        <v>573</v>
      </c>
      <c r="H91" s="2" t="s">
        <v>181</v>
      </c>
    </row>
    <row r="92" spans="1:8" x14ac:dyDescent="0.2">
      <c r="B92" s="27" t="s">
        <v>162</v>
      </c>
      <c r="C92" s="28" t="s">
        <v>174</v>
      </c>
      <c r="D92" s="28">
        <v>764</v>
      </c>
      <c r="E92" s="28" t="s">
        <v>175</v>
      </c>
      <c r="F92" s="28" t="s">
        <v>200</v>
      </c>
      <c r="G92" s="28">
        <v>671</v>
      </c>
      <c r="H92" s="28" t="s">
        <v>192</v>
      </c>
    </row>
    <row r="94" spans="1:8" x14ac:dyDescent="0.2">
      <c r="A94" s="26">
        <v>2005</v>
      </c>
      <c r="B94" t="s">
        <v>144</v>
      </c>
      <c r="C94" s="2" t="s">
        <v>168</v>
      </c>
      <c r="D94" s="2">
        <v>642</v>
      </c>
      <c r="E94" s="2" t="s">
        <v>172</v>
      </c>
      <c r="F94" s="2" t="s">
        <v>166</v>
      </c>
      <c r="G94" s="2">
        <v>546.5</v>
      </c>
      <c r="H94" s="2" t="s">
        <v>170</v>
      </c>
    </row>
    <row r="95" spans="1:8" x14ac:dyDescent="0.2">
      <c r="B95" t="s">
        <v>145</v>
      </c>
      <c r="C95" s="2" t="s">
        <v>198</v>
      </c>
      <c r="D95" s="2">
        <v>1104</v>
      </c>
      <c r="E95" s="2" t="s">
        <v>185</v>
      </c>
      <c r="F95" s="2" t="s">
        <v>179</v>
      </c>
      <c r="G95" s="2">
        <v>654</v>
      </c>
      <c r="H95" s="2" t="s">
        <v>181</v>
      </c>
    </row>
    <row r="96" spans="1:8" x14ac:dyDescent="0.2">
      <c r="B96" t="s">
        <v>146</v>
      </c>
      <c r="C96" s="2" t="s">
        <v>168</v>
      </c>
      <c r="D96" s="2">
        <v>1283.5</v>
      </c>
      <c r="E96" s="2" t="s">
        <v>172</v>
      </c>
      <c r="F96" s="2" t="s">
        <v>174</v>
      </c>
      <c r="G96" s="2">
        <v>999</v>
      </c>
      <c r="H96" s="2" t="s">
        <v>175</v>
      </c>
    </row>
    <row r="97" spans="1:8" x14ac:dyDescent="0.2">
      <c r="B97" t="s">
        <v>147</v>
      </c>
      <c r="C97" s="2" t="s">
        <v>182</v>
      </c>
      <c r="D97" s="2">
        <v>1054.5</v>
      </c>
      <c r="E97" s="2" t="s">
        <v>184</v>
      </c>
      <c r="F97" s="2" t="s">
        <v>198</v>
      </c>
      <c r="G97" s="2">
        <v>508.5</v>
      </c>
      <c r="H97" s="2" t="s">
        <v>185</v>
      </c>
    </row>
    <row r="98" spans="1:8" x14ac:dyDescent="0.2">
      <c r="B98" s="27" t="s">
        <v>161</v>
      </c>
      <c r="C98" s="28" t="s">
        <v>168</v>
      </c>
      <c r="D98" s="28">
        <v>1272.5</v>
      </c>
      <c r="E98" s="28" t="s">
        <v>172</v>
      </c>
      <c r="F98" s="28" t="s">
        <v>182</v>
      </c>
      <c r="G98" s="28">
        <v>855.5</v>
      </c>
      <c r="H98" s="28" t="s">
        <v>184</v>
      </c>
    </row>
    <row r="100" spans="1:8" x14ac:dyDescent="0.2">
      <c r="A100" s="26">
        <v>2004</v>
      </c>
      <c r="B100" t="s">
        <v>146</v>
      </c>
      <c r="C100" s="2" t="s">
        <v>189</v>
      </c>
      <c r="E100" s="2" t="s">
        <v>186</v>
      </c>
      <c r="F100" s="2" t="s">
        <v>168</v>
      </c>
      <c r="H100" s="2" t="s">
        <v>184</v>
      </c>
    </row>
    <row r="101" spans="1:8" x14ac:dyDescent="0.2">
      <c r="B101" t="s">
        <v>147</v>
      </c>
      <c r="C101" s="2" t="s">
        <v>199</v>
      </c>
      <c r="E101" s="2" t="s">
        <v>175</v>
      </c>
      <c r="F101" s="2" t="s">
        <v>191</v>
      </c>
      <c r="H101" s="2" t="s">
        <v>173</v>
      </c>
    </row>
    <row r="102" spans="1:8" x14ac:dyDescent="0.2">
      <c r="B102" s="27" t="s">
        <v>160</v>
      </c>
      <c r="C102" s="28" t="s">
        <v>189</v>
      </c>
      <c r="D102" s="28"/>
      <c r="E102" s="28" t="s">
        <v>186</v>
      </c>
      <c r="F102" s="28" t="s">
        <v>199</v>
      </c>
      <c r="G102" s="28"/>
      <c r="H102" s="28" t="s">
        <v>175</v>
      </c>
    </row>
    <row r="104" spans="1:8" x14ac:dyDescent="0.2">
      <c r="A104" s="26">
        <v>2003</v>
      </c>
      <c r="B104" t="s">
        <v>146</v>
      </c>
      <c r="C104" s="2" t="s">
        <v>166</v>
      </c>
      <c r="E104" s="2" t="s">
        <v>196</v>
      </c>
      <c r="F104" s="2" t="s">
        <v>178</v>
      </c>
      <c r="H104" s="2" t="s">
        <v>185</v>
      </c>
    </row>
    <row r="105" spans="1:8" x14ac:dyDescent="0.2">
      <c r="B105" t="s">
        <v>147</v>
      </c>
      <c r="C105" s="2" t="s">
        <v>179</v>
      </c>
      <c r="E105" s="2" t="s">
        <v>172</v>
      </c>
      <c r="F105" s="2" t="s">
        <v>198</v>
      </c>
      <c r="H105" s="2" t="s">
        <v>186</v>
      </c>
    </row>
    <row r="106" spans="1:8" x14ac:dyDescent="0.2">
      <c r="B106" s="27" t="s">
        <v>159</v>
      </c>
      <c r="C106" s="28" t="s">
        <v>166</v>
      </c>
      <c r="D106" s="28"/>
      <c r="E106" s="28" t="s">
        <v>196</v>
      </c>
      <c r="F106" s="28" t="s">
        <v>179</v>
      </c>
      <c r="G106" s="28"/>
      <c r="H106" s="28" t="s">
        <v>172</v>
      </c>
    </row>
    <row r="108" spans="1:8" x14ac:dyDescent="0.2">
      <c r="A108" s="26">
        <v>2002</v>
      </c>
      <c r="B108" t="s">
        <v>146</v>
      </c>
      <c r="C108" s="2" t="s">
        <v>197</v>
      </c>
      <c r="E108" s="2" t="s">
        <v>192</v>
      </c>
      <c r="F108" s="2" t="s">
        <v>189</v>
      </c>
      <c r="H108" s="2" t="s">
        <v>181</v>
      </c>
    </row>
    <row r="109" spans="1:8" x14ac:dyDescent="0.2">
      <c r="B109" t="s">
        <v>147</v>
      </c>
      <c r="C109" s="2" t="s">
        <v>169</v>
      </c>
      <c r="E109" s="2" t="s">
        <v>184</v>
      </c>
      <c r="F109" s="2" t="s">
        <v>188</v>
      </c>
      <c r="H109" s="2" t="s">
        <v>186</v>
      </c>
    </row>
    <row r="110" spans="1:8" x14ac:dyDescent="0.2">
      <c r="B110" s="27" t="s">
        <v>158</v>
      </c>
      <c r="C110" s="28" t="s">
        <v>169</v>
      </c>
      <c r="D110" s="28"/>
      <c r="E110" s="28" t="s">
        <v>184</v>
      </c>
      <c r="F110" s="28" t="s">
        <v>197</v>
      </c>
      <c r="G110" s="28"/>
      <c r="H110" s="28" t="s">
        <v>192</v>
      </c>
    </row>
    <row r="112" spans="1:8" x14ac:dyDescent="0.2">
      <c r="A112" s="26">
        <v>2001</v>
      </c>
      <c r="B112" t="s">
        <v>146</v>
      </c>
      <c r="C112" s="2" t="s">
        <v>178</v>
      </c>
      <c r="E112" s="2" t="s">
        <v>181</v>
      </c>
      <c r="F112" s="2" t="s">
        <v>174</v>
      </c>
      <c r="H112" s="2" t="s">
        <v>172</v>
      </c>
    </row>
    <row r="113" spans="1:8" x14ac:dyDescent="0.2">
      <c r="B113" t="s">
        <v>147</v>
      </c>
      <c r="C113" s="2" t="s">
        <v>195</v>
      </c>
      <c r="E113" s="2" t="s">
        <v>196</v>
      </c>
      <c r="F113" s="2" t="s">
        <v>177</v>
      </c>
      <c r="H113" s="2" t="s">
        <v>186</v>
      </c>
    </row>
    <row r="114" spans="1:8" x14ac:dyDescent="0.2">
      <c r="B114" s="27" t="s">
        <v>157</v>
      </c>
      <c r="C114" s="28" t="s">
        <v>195</v>
      </c>
      <c r="D114" s="28"/>
      <c r="E114" s="28" t="s">
        <v>196</v>
      </c>
      <c r="F114" s="28" t="s">
        <v>178</v>
      </c>
      <c r="G114" s="28"/>
      <c r="H114" s="28" t="s">
        <v>181</v>
      </c>
    </row>
    <row r="116" spans="1:8" x14ac:dyDescent="0.2">
      <c r="A116" s="26">
        <v>2000</v>
      </c>
      <c r="B116" t="s">
        <v>146</v>
      </c>
      <c r="C116" s="2" t="s">
        <v>193</v>
      </c>
      <c r="E116" s="2" t="s">
        <v>185</v>
      </c>
      <c r="F116" s="2" t="s">
        <v>194</v>
      </c>
      <c r="H116" s="2" t="s">
        <v>173</v>
      </c>
    </row>
    <row r="117" spans="1:8" x14ac:dyDescent="0.2">
      <c r="B117" t="s">
        <v>147</v>
      </c>
      <c r="C117" s="2" t="s">
        <v>182</v>
      </c>
      <c r="E117" s="2" t="s">
        <v>175</v>
      </c>
      <c r="F117" s="2" t="s">
        <v>177</v>
      </c>
      <c r="H117" s="2" t="s">
        <v>186</v>
      </c>
    </row>
    <row r="118" spans="1:8" x14ac:dyDescent="0.2">
      <c r="B118" s="27" t="s">
        <v>156</v>
      </c>
      <c r="C118" s="28" t="s">
        <v>182</v>
      </c>
      <c r="D118" s="28"/>
      <c r="E118" s="28" t="s">
        <v>175</v>
      </c>
      <c r="F118" s="28" t="s">
        <v>193</v>
      </c>
      <c r="G118" s="28"/>
      <c r="H118" s="28" t="s">
        <v>185</v>
      </c>
    </row>
    <row r="120" spans="1:8" x14ac:dyDescent="0.2">
      <c r="A120" s="26">
        <v>1999</v>
      </c>
      <c r="B120" t="s">
        <v>146</v>
      </c>
      <c r="C120" s="2" t="s">
        <v>189</v>
      </c>
      <c r="E120" s="2" t="s">
        <v>173</v>
      </c>
      <c r="F120" s="2" t="s">
        <v>166</v>
      </c>
      <c r="H120" s="2" t="s">
        <v>185</v>
      </c>
    </row>
    <row r="121" spans="1:8" x14ac:dyDescent="0.2">
      <c r="B121" t="s">
        <v>147</v>
      </c>
      <c r="C121" s="2" t="s">
        <v>190</v>
      </c>
      <c r="E121" s="2" t="s">
        <v>184</v>
      </c>
      <c r="F121" s="2" t="s">
        <v>191</v>
      </c>
      <c r="H121" s="2" t="s">
        <v>192</v>
      </c>
    </row>
    <row r="122" spans="1:8" x14ac:dyDescent="0.2">
      <c r="B122" s="27" t="s">
        <v>155</v>
      </c>
      <c r="C122" s="28" t="s">
        <v>190</v>
      </c>
      <c r="D122" s="28"/>
      <c r="E122" s="28" t="s">
        <v>184</v>
      </c>
      <c r="F122" s="28" t="s">
        <v>189</v>
      </c>
      <c r="G122" s="28"/>
      <c r="H122" s="28" t="s">
        <v>173</v>
      </c>
    </row>
    <row r="124" spans="1:8" x14ac:dyDescent="0.2">
      <c r="A124" s="26">
        <v>1998</v>
      </c>
      <c r="B124" t="s">
        <v>146</v>
      </c>
      <c r="C124" s="2" t="s">
        <v>166</v>
      </c>
      <c r="E124" s="2" t="s">
        <v>185</v>
      </c>
      <c r="F124" s="2" t="s">
        <v>187</v>
      </c>
      <c r="H124" s="2" t="s">
        <v>173</v>
      </c>
    </row>
    <row r="125" spans="1:8" x14ac:dyDescent="0.2">
      <c r="B125" t="s">
        <v>147</v>
      </c>
      <c r="C125" s="2" t="s">
        <v>179</v>
      </c>
      <c r="E125" s="2" t="s">
        <v>186</v>
      </c>
      <c r="F125" s="2" t="s">
        <v>188</v>
      </c>
      <c r="H125" s="2" t="s">
        <v>175</v>
      </c>
    </row>
    <row r="126" spans="1:8" x14ac:dyDescent="0.2">
      <c r="B126" s="27" t="s">
        <v>154</v>
      </c>
      <c r="C126" s="28" t="s">
        <v>166</v>
      </c>
      <c r="D126" s="28"/>
      <c r="E126" s="28" t="s">
        <v>185</v>
      </c>
      <c r="F126" s="28" t="s">
        <v>179</v>
      </c>
      <c r="G126" s="28"/>
      <c r="H126" s="28" t="s">
        <v>186</v>
      </c>
    </row>
  </sheetData>
  <mergeCells count="1">
    <mergeCell ref="A1:H1"/>
  </mergeCells>
  <phoneticPr fontId="7" type="noConversion"/>
  <printOptions horizontalCentered="1"/>
  <pageMargins left="0.5" right="0.5" top="0.5" bottom="0.5" header="0.5" footer="0.5"/>
  <pageSetup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08"/>
  <sheetViews>
    <sheetView workbookViewId="0">
      <selection activeCell="C16" sqref="C16"/>
    </sheetView>
  </sheetViews>
  <sheetFormatPr defaultRowHeight="12.75" x14ac:dyDescent="0.2"/>
  <cols>
    <col min="1" max="1" width="2.28515625" customWidth="1"/>
    <col min="2" max="2" width="11.28515625" style="2" customWidth="1"/>
    <col min="3" max="3" width="23.7109375" customWidth="1"/>
    <col min="4" max="4" width="23.140625" style="2" customWidth="1"/>
    <col min="5" max="5" width="13.7109375" style="2" customWidth="1"/>
    <col min="6" max="6" width="14.85546875" style="2" customWidth="1"/>
    <col min="7" max="7" width="18.42578125" style="2" customWidth="1"/>
    <col min="8" max="8" width="2.28515625" customWidth="1"/>
  </cols>
  <sheetData>
    <row r="3" spans="2:7" ht="23.25" x14ac:dyDescent="0.35">
      <c r="B3" s="137" t="s">
        <v>302</v>
      </c>
      <c r="C3" s="137"/>
      <c r="D3" s="137"/>
      <c r="E3" s="137"/>
      <c r="F3" s="137"/>
      <c r="G3" s="137"/>
    </row>
    <row r="4" spans="2:7" ht="15.75" thickBot="1" x14ac:dyDescent="0.3">
      <c r="C4" s="19">
        <v>2019</v>
      </c>
    </row>
    <row r="5" spans="2:7" x14ac:dyDescent="0.2">
      <c r="B5" s="42"/>
      <c r="C5" s="42"/>
      <c r="D5" s="42" t="s">
        <v>217</v>
      </c>
      <c r="E5" s="42" t="s">
        <v>217</v>
      </c>
      <c r="F5" s="42" t="s">
        <v>15</v>
      </c>
      <c r="G5" s="42" t="s">
        <v>219</v>
      </c>
    </row>
    <row r="6" spans="2:7" ht="13.5" thickBot="1" x14ac:dyDescent="0.25">
      <c r="B6" s="40" t="s">
        <v>215</v>
      </c>
      <c r="C6" s="40" t="s">
        <v>216</v>
      </c>
      <c r="D6" s="40" t="s">
        <v>14</v>
      </c>
      <c r="E6" s="40" t="s">
        <v>151</v>
      </c>
      <c r="F6" s="40" t="s">
        <v>218</v>
      </c>
      <c r="G6" s="40" t="s">
        <v>220</v>
      </c>
    </row>
    <row r="7" spans="2:7" x14ac:dyDescent="0.2">
      <c r="B7" s="43" t="s">
        <v>210</v>
      </c>
      <c r="C7" s="38" t="s">
        <v>486</v>
      </c>
      <c r="D7" s="43" t="s">
        <v>191</v>
      </c>
      <c r="E7" s="43" t="s">
        <v>171</v>
      </c>
      <c r="F7" s="45">
        <v>3353</v>
      </c>
      <c r="G7" s="46">
        <f t="shared" ref="G7:G14" si="0">F7/12</f>
        <v>279.41666666666669</v>
      </c>
    </row>
    <row r="8" spans="2:7" x14ac:dyDescent="0.2">
      <c r="B8" s="43" t="s">
        <v>211</v>
      </c>
      <c r="C8" s="38" t="s">
        <v>487</v>
      </c>
      <c r="D8" s="43" t="s">
        <v>279</v>
      </c>
      <c r="E8" s="43" t="s">
        <v>186</v>
      </c>
      <c r="F8" s="45">
        <v>3016</v>
      </c>
      <c r="G8" s="46">
        <f t="shared" si="0"/>
        <v>251.33333333333334</v>
      </c>
    </row>
    <row r="9" spans="2:7" x14ac:dyDescent="0.2">
      <c r="B9" s="43" t="s">
        <v>211</v>
      </c>
      <c r="C9" s="38" t="s">
        <v>488</v>
      </c>
      <c r="D9" s="43" t="s">
        <v>199</v>
      </c>
      <c r="E9" s="43" t="s">
        <v>173</v>
      </c>
      <c r="F9" s="45">
        <v>2380</v>
      </c>
      <c r="G9" s="46">
        <f t="shared" si="0"/>
        <v>198.33333333333334</v>
      </c>
    </row>
    <row r="10" spans="2:7" x14ac:dyDescent="0.2">
      <c r="B10" s="43" t="s">
        <v>212</v>
      </c>
      <c r="C10" s="38" t="s">
        <v>489</v>
      </c>
      <c r="D10" s="43" t="s">
        <v>193</v>
      </c>
      <c r="E10" s="43" t="s">
        <v>170</v>
      </c>
      <c r="F10" s="45">
        <v>1980</v>
      </c>
      <c r="G10" s="46">
        <f t="shared" si="0"/>
        <v>165</v>
      </c>
    </row>
    <row r="11" spans="2:7" x14ac:dyDescent="0.2">
      <c r="B11" s="43" t="s">
        <v>212</v>
      </c>
      <c r="C11" s="38" t="s">
        <v>490</v>
      </c>
      <c r="D11" s="43" t="s">
        <v>182</v>
      </c>
      <c r="E11" s="43" t="s">
        <v>184</v>
      </c>
      <c r="F11" s="45">
        <v>1734</v>
      </c>
      <c r="G11" s="46">
        <f t="shared" si="0"/>
        <v>144.5</v>
      </c>
    </row>
    <row r="12" spans="2:7" x14ac:dyDescent="0.2">
      <c r="B12" s="43" t="s">
        <v>213</v>
      </c>
      <c r="C12" s="38" t="s">
        <v>491</v>
      </c>
      <c r="D12" s="43" t="s">
        <v>193</v>
      </c>
      <c r="E12" s="43" t="s">
        <v>170</v>
      </c>
      <c r="F12" s="45">
        <v>1367</v>
      </c>
      <c r="G12" s="46">
        <f t="shared" si="0"/>
        <v>113.91666666666667</v>
      </c>
    </row>
    <row r="13" spans="2:7" x14ac:dyDescent="0.2">
      <c r="B13" s="43" t="s">
        <v>214</v>
      </c>
      <c r="C13" s="38" t="s">
        <v>492</v>
      </c>
      <c r="D13" s="43" t="s">
        <v>199</v>
      </c>
      <c r="E13" s="43" t="s">
        <v>173</v>
      </c>
      <c r="F13" s="45">
        <v>1228</v>
      </c>
      <c r="G13" s="46">
        <f t="shared" si="0"/>
        <v>102.33333333333333</v>
      </c>
    </row>
    <row r="14" spans="2:7" ht="13.5" thickBot="1" x14ac:dyDescent="0.25">
      <c r="B14" s="41" t="s">
        <v>221</v>
      </c>
      <c r="C14" s="39" t="s">
        <v>493</v>
      </c>
      <c r="D14" s="41" t="s">
        <v>182</v>
      </c>
      <c r="E14" s="41" t="s">
        <v>184</v>
      </c>
      <c r="F14" s="47">
        <v>2190</v>
      </c>
      <c r="G14" s="48">
        <f t="shared" si="0"/>
        <v>182.5</v>
      </c>
    </row>
    <row r="15" spans="2:7" x14ac:dyDescent="0.2">
      <c r="B15" s="84"/>
      <c r="C15" s="85"/>
      <c r="D15" s="84"/>
      <c r="E15" s="84"/>
      <c r="F15" s="86"/>
      <c r="G15" s="87"/>
    </row>
    <row r="16" spans="2:7" ht="23.25" x14ac:dyDescent="0.35">
      <c r="B16" s="122"/>
      <c r="C16" s="44" t="s">
        <v>494</v>
      </c>
      <c r="D16" s="122"/>
      <c r="E16" s="122"/>
      <c r="F16" s="122"/>
      <c r="G16" s="122"/>
    </row>
    <row r="17" spans="2:7" ht="23.25" x14ac:dyDescent="0.35">
      <c r="B17" s="122"/>
      <c r="C17" s="44"/>
      <c r="D17" s="122"/>
      <c r="E17" s="122"/>
      <c r="F17" s="122"/>
      <c r="G17" s="122"/>
    </row>
    <row r="18" spans="2:7" ht="15.75" thickBot="1" x14ac:dyDescent="0.3">
      <c r="C18" s="19">
        <v>2018</v>
      </c>
    </row>
    <row r="19" spans="2:7" x14ac:dyDescent="0.2">
      <c r="B19" s="42"/>
      <c r="C19" s="42"/>
      <c r="D19" s="42" t="s">
        <v>217</v>
      </c>
      <c r="E19" s="42" t="s">
        <v>217</v>
      </c>
      <c r="F19" s="42" t="s">
        <v>15</v>
      </c>
      <c r="G19" s="42" t="s">
        <v>219</v>
      </c>
    </row>
    <row r="20" spans="2:7" ht="13.5" thickBot="1" x14ac:dyDescent="0.25">
      <c r="B20" s="40" t="s">
        <v>215</v>
      </c>
      <c r="C20" s="40" t="s">
        <v>216</v>
      </c>
      <c r="D20" s="40" t="s">
        <v>14</v>
      </c>
      <c r="E20" s="40" t="s">
        <v>151</v>
      </c>
      <c r="F20" s="40" t="s">
        <v>218</v>
      </c>
      <c r="G20" s="40" t="s">
        <v>220</v>
      </c>
    </row>
    <row r="21" spans="2:7" x14ac:dyDescent="0.2">
      <c r="B21" s="43" t="s">
        <v>210</v>
      </c>
      <c r="C21" s="38" t="s">
        <v>435</v>
      </c>
      <c r="D21" s="43" t="s">
        <v>331</v>
      </c>
      <c r="E21" s="43" t="s">
        <v>184</v>
      </c>
      <c r="F21" s="45">
        <v>3430.5</v>
      </c>
      <c r="G21" s="46">
        <f t="shared" ref="G21:G28" si="1">F21/12</f>
        <v>285.875</v>
      </c>
    </row>
    <row r="22" spans="2:7" x14ac:dyDescent="0.2">
      <c r="B22" s="43" t="s">
        <v>211</v>
      </c>
      <c r="C22" s="38" t="s">
        <v>436</v>
      </c>
      <c r="D22" s="43" t="s">
        <v>274</v>
      </c>
      <c r="E22" s="43" t="s">
        <v>180</v>
      </c>
      <c r="F22" s="45">
        <v>2931</v>
      </c>
      <c r="G22" s="46">
        <f t="shared" si="1"/>
        <v>244.25</v>
      </c>
    </row>
    <row r="23" spans="2:7" x14ac:dyDescent="0.2">
      <c r="B23" s="43" t="s">
        <v>211</v>
      </c>
      <c r="C23" s="38" t="s">
        <v>437</v>
      </c>
      <c r="D23" s="43" t="s">
        <v>279</v>
      </c>
      <c r="E23" s="43" t="s">
        <v>171</v>
      </c>
      <c r="F23" s="45">
        <v>2444</v>
      </c>
      <c r="G23" s="46">
        <f t="shared" si="1"/>
        <v>203.66666666666666</v>
      </c>
    </row>
    <row r="24" spans="2:7" x14ac:dyDescent="0.2">
      <c r="B24" s="43" t="s">
        <v>212</v>
      </c>
      <c r="C24" s="38" t="s">
        <v>438</v>
      </c>
      <c r="D24" s="43" t="s">
        <v>331</v>
      </c>
      <c r="E24" s="43" t="s">
        <v>184</v>
      </c>
      <c r="F24" s="45">
        <v>2029</v>
      </c>
      <c r="G24" s="46">
        <f t="shared" si="1"/>
        <v>169.08333333333334</v>
      </c>
    </row>
    <row r="25" spans="2:7" x14ac:dyDescent="0.2">
      <c r="B25" s="43" t="s">
        <v>212</v>
      </c>
      <c r="C25" s="38" t="s">
        <v>439</v>
      </c>
      <c r="D25" s="43" t="s">
        <v>202</v>
      </c>
      <c r="E25" s="43" t="s">
        <v>176</v>
      </c>
      <c r="F25" s="45">
        <v>1945</v>
      </c>
      <c r="G25" s="46">
        <f t="shared" si="1"/>
        <v>162.08333333333334</v>
      </c>
    </row>
    <row r="26" spans="2:7" x14ac:dyDescent="0.2">
      <c r="B26" s="43" t="s">
        <v>213</v>
      </c>
      <c r="C26" s="38" t="s">
        <v>440</v>
      </c>
      <c r="D26" s="43" t="s">
        <v>191</v>
      </c>
      <c r="E26" s="43" t="s">
        <v>321</v>
      </c>
      <c r="F26" s="45">
        <v>1770</v>
      </c>
      <c r="G26" s="46">
        <f t="shared" si="1"/>
        <v>147.5</v>
      </c>
    </row>
    <row r="27" spans="2:7" x14ac:dyDescent="0.2">
      <c r="B27" s="43" t="s">
        <v>214</v>
      </c>
      <c r="C27" s="38" t="s">
        <v>441</v>
      </c>
      <c r="D27" s="43" t="s">
        <v>263</v>
      </c>
      <c r="E27" s="43" t="s">
        <v>172</v>
      </c>
      <c r="F27" s="45">
        <v>1347</v>
      </c>
      <c r="G27" s="46">
        <f t="shared" si="1"/>
        <v>112.25</v>
      </c>
    </row>
    <row r="28" spans="2:7" ht="13.5" thickBot="1" x14ac:dyDescent="0.25">
      <c r="B28" s="41" t="s">
        <v>221</v>
      </c>
      <c r="C28" s="39" t="s">
        <v>442</v>
      </c>
      <c r="D28" s="41" t="s">
        <v>188</v>
      </c>
      <c r="E28" s="41" t="s">
        <v>173</v>
      </c>
      <c r="F28" s="47">
        <v>1790</v>
      </c>
      <c r="G28" s="48">
        <f t="shared" si="1"/>
        <v>149.16666666666666</v>
      </c>
    </row>
    <row r="29" spans="2:7" x14ac:dyDescent="0.2">
      <c r="B29" s="84"/>
      <c r="C29" s="85"/>
      <c r="D29" s="84"/>
      <c r="E29" s="84"/>
      <c r="F29" s="86"/>
      <c r="G29" s="87"/>
    </row>
    <row r="30" spans="2:7" ht="23.25" x14ac:dyDescent="0.35">
      <c r="B30" s="114"/>
      <c r="C30" s="44" t="s">
        <v>434</v>
      </c>
      <c r="D30" s="114"/>
      <c r="E30" s="114"/>
      <c r="F30" s="114"/>
      <c r="G30" s="114"/>
    </row>
    <row r="31" spans="2:7" ht="15.75" thickBot="1" x14ac:dyDescent="0.3">
      <c r="C31" s="19">
        <v>2017</v>
      </c>
    </row>
    <row r="32" spans="2:7" x14ac:dyDescent="0.2">
      <c r="B32" s="42"/>
      <c r="C32" s="42"/>
      <c r="D32" s="42" t="s">
        <v>217</v>
      </c>
      <c r="E32" s="42" t="s">
        <v>217</v>
      </c>
      <c r="F32" s="42" t="s">
        <v>15</v>
      </c>
      <c r="G32" s="42" t="s">
        <v>219</v>
      </c>
    </row>
    <row r="33" spans="2:7" ht="13.5" thickBot="1" x14ac:dyDescent="0.25">
      <c r="B33" s="40" t="s">
        <v>215</v>
      </c>
      <c r="C33" s="40" t="s">
        <v>216</v>
      </c>
      <c r="D33" s="40" t="s">
        <v>14</v>
      </c>
      <c r="E33" s="40" t="s">
        <v>151</v>
      </c>
      <c r="F33" s="40" t="s">
        <v>218</v>
      </c>
      <c r="G33" s="40" t="s">
        <v>220</v>
      </c>
    </row>
    <row r="34" spans="2:7" x14ac:dyDescent="0.2">
      <c r="B34" s="43" t="s">
        <v>210</v>
      </c>
      <c r="C34" s="38" t="s">
        <v>423</v>
      </c>
      <c r="D34" s="43" t="s">
        <v>202</v>
      </c>
      <c r="E34" s="43" t="s">
        <v>173</v>
      </c>
      <c r="F34" s="45">
        <v>2940</v>
      </c>
      <c r="G34" s="46">
        <f t="shared" ref="G34:G41" si="2">F34/12</f>
        <v>245</v>
      </c>
    </row>
    <row r="35" spans="2:7" x14ac:dyDescent="0.2">
      <c r="B35" s="43" t="s">
        <v>211</v>
      </c>
      <c r="C35" s="38" t="s">
        <v>429</v>
      </c>
      <c r="D35" s="43" t="s">
        <v>430</v>
      </c>
      <c r="E35" s="43" t="s">
        <v>171</v>
      </c>
      <c r="F35" s="45">
        <v>2238</v>
      </c>
      <c r="G35" s="46">
        <f t="shared" si="2"/>
        <v>186.5</v>
      </c>
    </row>
    <row r="36" spans="2:7" x14ac:dyDescent="0.2">
      <c r="B36" s="43" t="s">
        <v>211</v>
      </c>
      <c r="C36" s="38" t="s">
        <v>443</v>
      </c>
      <c r="D36" s="43" t="s">
        <v>201</v>
      </c>
      <c r="E36" s="43" t="s">
        <v>321</v>
      </c>
      <c r="F36" s="45">
        <v>2031</v>
      </c>
      <c r="G36" s="46">
        <f t="shared" si="2"/>
        <v>169.25</v>
      </c>
    </row>
    <row r="37" spans="2:7" x14ac:dyDescent="0.2">
      <c r="B37" s="43" t="s">
        <v>212</v>
      </c>
      <c r="C37" s="38" t="s">
        <v>427</v>
      </c>
      <c r="D37" s="43" t="s">
        <v>202</v>
      </c>
      <c r="E37" s="43" t="s">
        <v>173</v>
      </c>
      <c r="F37" s="45">
        <v>2032</v>
      </c>
      <c r="G37" s="46">
        <f t="shared" si="2"/>
        <v>169.33333333333334</v>
      </c>
    </row>
    <row r="38" spans="2:7" x14ac:dyDescent="0.2">
      <c r="B38" s="43" t="s">
        <v>212</v>
      </c>
      <c r="C38" s="38" t="s">
        <v>428</v>
      </c>
      <c r="D38" s="43" t="s">
        <v>279</v>
      </c>
      <c r="E38" s="43" t="s">
        <v>186</v>
      </c>
      <c r="F38" s="45">
        <v>1778</v>
      </c>
      <c r="G38" s="46">
        <f t="shared" si="2"/>
        <v>148.16666666666666</v>
      </c>
    </row>
    <row r="39" spans="2:7" x14ac:dyDescent="0.2">
      <c r="B39" s="43" t="s">
        <v>213</v>
      </c>
      <c r="C39" s="38" t="s">
        <v>426</v>
      </c>
      <c r="D39" s="43" t="s">
        <v>279</v>
      </c>
      <c r="E39" s="43" t="s">
        <v>186</v>
      </c>
      <c r="F39" s="45">
        <v>1420</v>
      </c>
      <c r="G39" s="46">
        <f t="shared" si="2"/>
        <v>118.33333333333333</v>
      </c>
    </row>
    <row r="40" spans="2:7" x14ac:dyDescent="0.2">
      <c r="B40" s="43" t="s">
        <v>214</v>
      </c>
      <c r="C40" s="38" t="s">
        <v>425</v>
      </c>
      <c r="D40" s="43" t="s">
        <v>202</v>
      </c>
      <c r="E40" s="43" t="s">
        <v>173</v>
      </c>
      <c r="F40" s="45">
        <v>1697</v>
      </c>
      <c r="G40" s="46">
        <f t="shared" si="2"/>
        <v>141.41666666666666</v>
      </c>
    </row>
    <row r="41" spans="2:7" ht="13.5" thickBot="1" x14ac:dyDescent="0.25">
      <c r="B41" s="41" t="s">
        <v>221</v>
      </c>
      <c r="C41" s="39" t="s">
        <v>424</v>
      </c>
      <c r="D41" s="41" t="s">
        <v>274</v>
      </c>
      <c r="E41" s="41" t="s">
        <v>184</v>
      </c>
      <c r="F41" s="47">
        <v>2190</v>
      </c>
      <c r="G41" s="48">
        <f t="shared" si="2"/>
        <v>182.5</v>
      </c>
    </row>
    <row r="42" spans="2:7" x14ac:dyDescent="0.2">
      <c r="B42" s="84"/>
      <c r="C42" s="85"/>
      <c r="D42" s="84"/>
      <c r="E42" s="84"/>
      <c r="F42" s="86"/>
      <c r="G42" s="87"/>
    </row>
    <row r="43" spans="2:7" ht="23.25" x14ac:dyDescent="0.35">
      <c r="B43" s="108"/>
      <c r="C43" s="44" t="s">
        <v>431</v>
      </c>
      <c r="D43" s="108"/>
      <c r="E43" s="108"/>
      <c r="F43" s="108"/>
      <c r="G43" s="108"/>
    </row>
    <row r="44" spans="2:7" ht="23.25" x14ac:dyDescent="0.35">
      <c r="B44" s="108"/>
      <c r="C44" s="44"/>
      <c r="D44" s="108"/>
      <c r="E44" s="108"/>
      <c r="F44" s="108"/>
      <c r="G44" s="108"/>
    </row>
    <row r="45" spans="2:7" ht="15.75" thickBot="1" x14ac:dyDescent="0.3">
      <c r="C45" s="19">
        <v>2016</v>
      </c>
    </row>
    <row r="46" spans="2:7" x14ac:dyDescent="0.2">
      <c r="B46" s="42"/>
      <c r="C46" s="42"/>
      <c r="D46" s="42" t="s">
        <v>217</v>
      </c>
      <c r="E46" s="42" t="s">
        <v>217</v>
      </c>
      <c r="F46" s="42" t="s">
        <v>15</v>
      </c>
      <c r="G46" s="42" t="s">
        <v>219</v>
      </c>
    </row>
    <row r="47" spans="2:7" ht="13.5" thickBot="1" x14ac:dyDescent="0.25">
      <c r="B47" s="40" t="s">
        <v>215</v>
      </c>
      <c r="C47" s="40" t="s">
        <v>216</v>
      </c>
      <c r="D47" s="40" t="s">
        <v>14</v>
      </c>
      <c r="E47" s="40" t="s">
        <v>151</v>
      </c>
      <c r="F47" s="40" t="s">
        <v>218</v>
      </c>
      <c r="G47" s="40" t="s">
        <v>220</v>
      </c>
    </row>
    <row r="48" spans="2:7" x14ac:dyDescent="0.2">
      <c r="B48" s="43" t="s">
        <v>210</v>
      </c>
      <c r="C48" s="38" t="s">
        <v>404</v>
      </c>
      <c r="D48" s="43" t="s">
        <v>191</v>
      </c>
      <c r="E48" s="43" t="s">
        <v>173</v>
      </c>
      <c r="F48" s="45">
        <v>3086.5</v>
      </c>
      <c r="G48" s="46">
        <f t="shared" ref="G48:G55" si="3">F48/12</f>
        <v>257.20833333333331</v>
      </c>
    </row>
    <row r="49" spans="2:7" x14ac:dyDescent="0.2">
      <c r="B49" s="43" t="s">
        <v>211</v>
      </c>
      <c r="C49" s="38" t="s">
        <v>405</v>
      </c>
      <c r="D49" s="43" t="s">
        <v>193</v>
      </c>
      <c r="E49" s="43" t="s">
        <v>170</v>
      </c>
      <c r="F49" s="45">
        <v>2777</v>
      </c>
      <c r="G49" s="46">
        <f t="shared" si="3"/>
        <v>231.41666666666666</v>
      </c>
    </row>
    <row r="50" spans="2:7" x14ac:dyDescent="0.2">
      <c r="B50" s="43" t="s">
        <v>211</v>
      </c>
      <c r="C50" s="38" t="s">
        <v>406</v>
      </c>
      <c r="D50" s="43" t="s">
        <v>411</v>
      </c>
      <c r="E50" s="43" t="s">
        <v>186</v>
      </c>
      <c r="F50" s="45">
        <v>2433</v>
      </c>
      <c r="G50" s="46">
        <f t="shared" si="3"/>
        <v>202.75</v>
      </c>
    </row>
    <row r="51" spans="2:7" x14ac:dyDescent="0.2">
      <c r="B51" s="43" t="s">
        <v>212</v>
      </c>
      <c r="C51" s="38" t="s">
        <v>407</v>
      </c>
      <c r="D51" s="43" t="s">
        <v>188</v>
      </c>
      <c r="E51" s="43" t="s">
        <v>176</v>
      </c>
      <c r="F51" s="45">
        <v>1985</v>
      </c>
      <c r="G51" s="46">
        <f t="shared" si="3"/>
        <v>165.41666666666666</v>
      </c>
    </row>
    <row r="52" spans="2:7" x14ac:dyDescent="0.2">
      <c r="B52" s="43" t="s">
        <v>212</v>
      </c>
      <c r="C52" s="38" t="s">
        <v>408</v>
      </c>
      <c r="D52" s="43" t="s">
        <v>193</v>
      </c>
      <c r="E52" s="43" t="s">
        <v>170</v>
      </c>
      <c r="F52" s="45">
        <v>1915</v>
      </c>
      <c r="G52" s="46">
        <f t="shared" si="3"/>
        <v>159.58333333333334</v>
      </c>
    </row>
    <row r="53" spans="2:7" x14ac:dyDescent="0.2">
      <c r="B53" s="43" t="s">
        <v>213</v>
      </c>
      <c r="C53" s="38" t="s">
        <v>412</v>
      </c>
      <c r="D53" s="43" t="s">
        <v>188</v>
      </c>
      <c r="E53" s="43" t="s">
        <v>176</v>
      </c>
      <c r="F53" s="45">
        <v>1235</v>
      </c>
      <c r="G53" s="46">
        <f t="shared" si="3"/>
        <v>102.91666666666667</v>
      </c>
    </row>
    <row r="54" spans="2:7" x14ac:dyDescent="0.2">
      <c r="B54" s="43" t="s">
        <v>214</v>
      </c>
      <c r="C54" s="38" t="s">
        <v>409</v>
      </c>
      <c r="D54" s="43" t="s">
        <v>188</v>
      </c>
      <c r="E54" s="43" t="s">
        <v>176</v>
      </c>
      <c r="F54" s="45">
        <v>1439</v>
      </c>
      <c r="G54" s="46">
        <f t="shared" si="3"/>
        <v>119.91666666666667</v>
      </c>
    </row>
    <row r="55" spans="2:7" ht="13.5" thickBot="1" x14ac:dyDescent="0.25">
      <c r="B55" s="41" t="s">
        <v>221</v>
      </c>
      <c r="C55" s="39" t="s">
        <v>410</v>
      </c>
      <c r="D55" s="41" t="s">
        <v>197</v>
      </c>
      <c r="E55" s="41" t="s">
        <v>184</v>
      </c>
      <c r="F55" s="47">
        <v>1740</v>
      </c>
      <c r="G55" s="48">
        <f t="shared" si="3"/>
        <v>145</v>
      </c>
    </row>
    <row r="56" spans="2:7" x14ac:dyDescent="0.2">
      <c r="B56" s="84"/>
      <c r="C56" s="85"/>
      <c r="D56" s="84"/>
      <c r="E56" s="84"/>
      <c r="F56" s="86"/>
      <c r="G56" s="87"/>
    </row>
    <row r="57" spans="2:7" ht="23.25" x14ac:dyDescent="0.35">
      <c r="B57" s="107"/>
      <c r="C57" s="44" t="s">
        <v>413</v>
      </c>
      <c r="D57" s="107"/>
      <c r="E57" s="107"/>
      <c r="F57" s="107"/>
      <c r="G57" s="107"/>
    </row>
    <row r="58" spans="2:7" ht="15.75" thickBot="1" x14ac:dyDescent="0.3">
      <c r="C58" s="19">
        <v>2015</v>
      </c>
    </row>
    <row r="59" spans="2:7" x14ac:dyDescent="0.2">
      <c r="B59" s="42"/>
      <c r="C59" s="42"/>
      <c r="D59" s="42" t="s">
        <v>217</v>
      </c>
      <c r="E59" s="42" t="s">
        <v>217</v>
      </c>
      <c r="F59" s="42" t="s">
        <v>15</v>
      </c>
      <c r="G59" s="42" t="s">
        <v>219</v>
      </c>
    </row>
    <row r="60" spans="2:7" ht="13.5" thickBot="1" x14ac:dyDescent="0.25">
      <c r="B60" s="40" t="s">
        <v>215</v>
      </c>
      <c r="C60" s="40" t="s">
        <v>216</v>
      </c>
      <c r="D60" s="40" t="s">
        <v>14</v>
      </c>
      <c r="E60" s="40" t="s">
        <v>151</v>
      </c>
      <c r="F60" s="40" t="s">
        <v>218</v>
      </c>
      <c r="G60" s="40" t="s">
        <v>220</v>
      </c>
    </row>
    <row r="61" spans="2:7" x14ac:dyDescent="0.2">
      <c r="B61" s="43" t="s">
        <v>210</v>
      </c>
      <c r="C61" s="38" t="s">
        <v>381</v>
      </c>
      <c r="D61" s="43" t="s">
        <v>194</v>
      </c>
      <c r="E61" s="43" t="s">
        <v>186</v>
      </c>
      <c r="F61" s="45">
        <v>3074</v>
      </c>
      <c r="G61" s="46">
        <f t="shared" ref="G61:G68" si="4">F61/12</f>
        <v>256.16666666666669</v>
      </c>
    </row>
    <row r="62" spans="2:7" x14ac:dyDescent="0.2">
      <c r="B62" s="43" t="s">
        <v>211</v>
      </c>
      <c r="C62" s="38" t="s">
        <v>382</v>
      </c>
      <c r="D62" s="43" t="s">
        <v>166</v>
      </c>
      <c r="E62" s="43" t="s">
        <v>170</v>
      </c>
      <c r="F62" s="45">
        <v>2063</v>
      </c>
      <c r="G62" s="46">
        <f t="shared" si="4"/>
        <v>171.91666666666666</v>
      </c>
    </row>
    <row r="63" spans="2:7" x14ac:dyDescent="0.2">
      <c r="B63" s="43" t="s">
        <v>211</v>
      </c>
      <c r="C63" s="38" t="s">
        <v>383</v>
      </c>
      <c r="D63" s="43" t="s">
        <v>274</v>
      </c>
      <c r="E63" s="43" t="s">
        <v>184</v>
      </c>
      <c r="F63" s="45">
        <v>1888</v>
      </c>
      <c r="G63" s="46">
        <f t="shared" si="4"/>
        <v>157.33333333333334</v>
      </c>
    </row>
    <row r="64" spans="2:7" x14ac:dyDescent="0.2">
      <c r="B64" s="43" t="s">
        <v>212</v>
      </c>
      <c r="C64" s="38" t="s">
        <v>384</v>
      </c>
      <c r="D64" s="43" t="s">
        <v>166</v>
      </c>
      <c r="E64" s="43" t="s">
        <v>170</v>
      </c>
      <c r="F64" s="45">
        <v>1974</v>
      </c>
      <c r="G64" s="46">
        <f t="shared" si="4"/>
        <v>164.5</v>
      </c>
    </row>
    <row r="65" spans="2:7" x14ac:dyDescent="0.2">
      <c r="B65" s="43" t="s">
        <v>212</v>
      </c>
      <c r="C65" s="38" t="s">
        <v>385</v>
      </c>
      <c r="D65" s="43" t="s">
        <v>169</v>
      </c>
      <c r="E65" s="43" t="s">
        <v>321</v>
      </c>
      <c r="F65" s="45">
        <v>1961</v>
      </c>
      <c r="G65" s="46">
        <f t="shared" si="4"/>
        <v>163.41666666666666</v>
      </c>
    </row>
    <row r="66" spans="2:7" x14ac:dyDescent="0.2">
      <c r="B66" s="43" t="s">
        <v>213</v>
      </c>
      <c r="C66" s="38" t="s">
        <v>386</v>
      </c>
      <c r="D66" s="43" t="s">
        <v>169</v>
      </c>
      <c r="E66" s="43" t="s">
        <v>321</v>
      </c>
      <c r="F66" s="45">
        <v>1585</v>
      </c>
      <c r="G66" s="46">
        <f t="shared" si="4"/>
        <v>132.08333333333334</v>
      </c>
    </row>
    <row r="67" spans="2:7" x14ac:dyDescent="0.2">
      <c r="B67" s="43" t="s">
        <v>214</v>
      </c>
      <c r="C67" s="38" t="s">
        <v>387</v>
      </c>
      <c r="D67" s="43" t="s">
        <v>222</v>
      </c>
      <c r="E67" s="43" t="s">
        <v>173</v>
      </c>
      <c r="F67" s="45">
        <v>1329</v>
      </c>
      <c r="G67" s="46">
        <f t="shared" si="4"/>
        <v>110.75</v>
      </c>
    </row>
    <row r="68" spans="2:7" ht="13.5" thickBot="1" x14ac:dyDescent="0.25">
      <c r="B68" s="41" t="s">
        <v>221</v>
      </c>
      <c r="C68" s="39" t="s">
        <v>388</v>
      </c>
      <c r="D68" s="41" t="s">
        <v>194</v>
      </c>
      <c r="E68" s="41" t="s">
        <v>186</v>
      </c>
      <c r="F68" s="47">
        <v>1830</v>
      </c>
      <c r="G68" s="48">
        <f t="shared" si="4"/>
        <v>152.5</v>
      </c>
    </row>
    <row r="69" spans="2:7" x14ac:dyDescent="0.2">
      <c r="B69" s="84"/>
      <c r="C69" s="85"/>
      <c r="D69" s="84"/>
      <c r="E69" s="84"/>
      <c r="F69" s="86"/>
      <c r="G69" s="87"/>
    </row>
    <row r="70" spans="2:7" ht="23.25" x14ac:dyDescent="0.35">
      <c r="B70" s="95"/>
      <c r="C70" s="44" t="s">
        <v>389</v>
      </c>
      <c r="D70" s="95"/>
      <c r="E70" s="95"/>
      <c r="F70" s="95"/>
      <c r="G70" s="95"/>
    </row>
    <row r="71" spans="2:7" ht="15.75" thickBot="1" x14ac:dyDescent="0.3">
      <c r="C71" s="19">
        <v>2014</v>
      </c>
    </row>
    <row r="72" spans="2:7" x14ac:dyDescent="0.2">
      <c r="B72" s="42"/>
      <c r="C72" s="42"/>
      <c r="D72" s="42" t="s">
        <v>217</v>
      </c>
      <c r="E72" s="42" t="s">
        <v>217</v>
      </c>
      <c r="F72" s="42" t="s">
        <v>15</v>
      </c>
      <c r="G72" s="42" t="s">
        <v>219</v>
      </c>
    </row>
    <row r="73" spans="2:7" ht="13.5" thickBot="1" x14ac:dyDescent="0.25">
      <c r="B73" s="40" t="s">
        <v>215</v>
      </c>
      <c r="C73" s="40" t="s">
        <v>216</v>
      </c>
      <c r="D73" s="40" t="s">
        <v>14</v>
      </c>
      <c r="E73" s="40" t="s">
        <v>151</v>
      </c>
      <c r="F73" s="40" t="s">
        <v>218</v>
      </c>
      <c r="G73" s="40" t="s">
        <v>220</v>
      </c>
    </row>
    <row r="74" spans="2:7" x14ac:dyDescent="0.2">
      <c r="B74" s="43" t="s">
        <v>210</v>
      </c>
      <c r="C74" s="38" t="s">
        <v>341</v>
      </c>
      <c r="D74" s="43" t="s">
        <v>190</v>
      </c>
      <c r="E74" s="43" t="s">
        <v>172</v>
      </c>
      <c r="F74" s="45">
        <v>3199.5</v>
      </c>
      <c r="G74" s="45">
        <f t="shared" ref="G74:G81" si="5">F74/12</f>
        <v>266.625</v>
      </c>
    </row>
    <row r="75" spans="2:7" x14ac:dyDescent="0.2">
      <c r="B75" s="43" t="s">
        <v>211</v>
      </c>
      <c r="C75" s="38" t="s">
        <v>342</v>
      </c>
      <c r="D75" s="43" t="s">
        <v>330</v>
      </c>
      <c r="E75" s="43" t="s">
        <v>181</v>
      </c>
      <c r="F75" s="45">
        <v>2288</v>
      </c>
      <c r="G75" s="46">
        <f t="shared" si="5"/>
        <v>190.66666666666666</v>
      </c>
    </row>
    <row r="76" spans="2:7" x14ac:dyDescent="0.2">
      <c r="B76" s="43" t="s">
        <v>211</v>
      </c>
      <c r="C76" s="38" t="s">
        <v>343</v>
      </c>
      <c r="D76" s="43" t="s">
        <v>331</v>
      </c>
      <c r="E76" s="43" t="s">
        <v>180</v>
      </c>
      <c r="F76" s="45">
        <v>2124</v>
      </c>
      <c r="G76" s="46">
        <f t="shared" si="5"/>
        <v>177</v>
      </c>
    </row>
    <row r="77" spans="2:7" x14ac:dyDescent="0.2">
      <c r="B77" s="43" t="s">
        <v>212</v>
      </c>
      <c r="C77" s="38" t="s">
        <v>344</v>
      </c>
      <c r="D77" s="43" t="s">
        <v>331</v>
      </c>
      <c r="E77" s="43" t="s">
        <v>180</v>
      </c>
      <c r="F77" s="45">
        <v>2175</v>
      </c>
      <c r="G77" s="46">
        <f t="shared" si="5"/>
        <v>181.25</v>
      </c>
    </row>
    <row r="78" spans="2:7" x14ac:dyDescent="0.2">
      <c r="B78" s="43" t="s">
        <v>212</v>
      </c>
      <c r="C78" s="38" t="s">
        <v>345</v>
      </c>
      <c r="D78" s="43" t="s">
        <v>263</v>
      </c>
      <c r="E78" s="43" t="s">
        <v>176</v>
      </c>
      <c r="F78" s="45">
        <v>2051</v>
      </c>
      <c r="G78" s="46">
        <f t="shared" si="5"/>
        <v>170.91666666666666</v>
      </c>
    </row>
    <row r="79" spans="2:7" x14ac:dyDescent="0.2">
      <c r="B79" s="43" t="s">
        <v>213</v>
      </c>
      <c r="C79" s="38" t="s">
        <v>346</v>
      </c>
      <c r="D79" s="43" t="s">
        <v>169</v>
      </c>
      <c r="E79" s="43" t="s">
        <v>171</v>
      </c>
      <c r="F79" s="45">
        <v>1580</v>
      </c>
      <c r="G79" s="46">
        <f t="shared" si="5"/>
        <v>131.66666666666666</v>
      </c>
    </row>
    <row r="80" spans="2:7" x14ac:dyDescent="0.2">
      <c r="B80" s="43" t="s">
        <v>214</v>
      </c>
      <c r="C80" s="38" t="s">
        <v>347</v>
      </c>
      <c r="D80" s="43" t="s">
        <v>202</v>
      </c>
      <c r="E80" s="43" t="s">
        <v>173</v>
      </c>
      <c r="F80" s="45">
        <v>1363</v>
      </c>
      <c r="G80" s="46">
        <f t="shared" si="5"/>
        <v>113.58333333333333</v>
      </c>
    </row>
    <row r="81" spans="2:7" ht="13.5" thickBot="1" x14ac:dyDescent="0.25">
      <c r="B81" s="41" t="s">
        <v>221</v>
      </c>
      <c r="C81" s="39" t="s">
        <v>348</v>
      </c>
      <c r="D81" s="41" t="s">
        <v>330</v>
      </c>
      <c r="E81" s="41" t="s">
        <v>181</v>
      </c>
      <c r="F81" s="47">
        <v>2010</v>
      </c>
      <c r="G81" s="48">
        <f t="shared" si="5"/>
        <v>167.5</v>
      </c>
    </row>
    <row r="82" spans="2:7" x14ac:dyDescent="0.2">
      <c r="B82" s="84"/>
      <c r="C82" s="85"/>
      <c r="D82" s="84"/>
      <c r="E82" s="84"/>
      <c r="F82" s="86"/>
      <c r="G82" s="87"/>
    </row>
    <row r="83" spans="2:7" ht="23.25" x14ac:dyDescent="0.35">
      <c r="B83" s="88"/>
      <c r="C83" s="44" t="s">
        <v>414</v>
      </c>
      <c r="D83" s="88"/>
      <c r="E83" s="88"/>
      <c r="F83" s="88"/>
      <c r="G83" s="88"/>
    </row>
    <row r="84" spans="2:7" ht="23.25" x14ac:dyDescent="0.35">
      <c r="B84" s="79"/>
      <c r="C84" s="79"/>
      <c r="D84" s="79"/>
      <c r="E84" s="79"/>
      <c r="F84" s="79"/>
      <c r="G84" s="79"/>
    </row>
    <row r="85" spans="2:7" ht="15.75" thickBot="1" x14ac:dyDescent="0.3">
      <c r="C85" s="19">
        <v>2013</v>
      </c>
    </row>
    <row r="86" spans="2:7" x14ac:dyDescent="0.2">
      <c r="B86" s="42"/>
      <c r="C86" s="42"/>
      <c r="D86" s="42" t="s">
        <v>217</v>
      </c>
      <c r="E86" s="42" t="s">
        <v>217</v>
      </c>
      <c r="F86" s="42" t="s">
        <v>15</v>
      </c>
      <c r="G86" s="42" t="s">
        <v>219</v>
      </c>
    </row>
    <row r="87" spans="2:7" ht="13.5" thickBot="1" x14ac:dyDescent="0.25">
      <c r="B87" s="40" t="s">
        <v>215</v>
      </c>
      <c r="C87" s="40" t="s">
        <v>216</v>
      </c>
      <c r="D87" s="40" t="s">
        <v>14</v>
      </c>
      <c r="E87" s="40" t="s">
        <v>151</v>
      </c>
      <c r="F87" s="40" t="s">
        <v>218</v>
      </c>
      <c r="G87" s="40" t="s">
        <v>220</v>
      </c>
    </row>
    <row r="88" spans="2:7" x14ac:dyDescent="0.2">
      <c r="B88" s="43" t="s">
        <v>210</v>
      </c>
      <c r="C88" s="38" t="s">
        <v>349</v>
      </c>
      <c r="D88" s="43" t="s">
        <v>320</v>
      </c>
      <c r="E88" s="43" t="s">
        <v>181</v>
      </c>
      <c r="F88" s="45">
        <v>3352.5</v>
      </c>
      <c r="G88" s="45">
        <f t="shared" ref="G88:G95" si="6">F88/12</f>
        <v>279.375</v>
      </c>
    </row>
    <row r="89" spans="2:7" x14ac:dyDescent="0.2">
      <c r="B89" s="43" t="s">
        <v>211</v>
      </c>
      <c r="C89" s="38" t="s">
        <v>350</v>
      </c>
      <c r="D89" s="43" t="s">
        <v>203</v>
      </c>
      <c r="E89" s="43" t="s">
        <v>186</v>
      </c>
      <c r="F89" s="45">
        <v>2239</v>
      </c>
      <c r="G89" s="46">
        <f t="shared" si="6"/>
        <v>186.58333333333334</v>
      </c>
    </row>
    <row r="90" spans="2:7" x14ac:dyDescent="0.2">
      <c r="B90" s="43" t="s">
        <v>211</v>
      </c>
      <c r="C90" s="38" t="s">
        <v>351</v>
      </c>
      <c r="D90" s="43" t="s">
        <v>222</v>
      </c>
      <c r="E90" s="43" t="s">
        <v>173</v>
      </c>
      <c r="F90" s="45">
        <v>2087</v>
      </c>
      <c r="G90" s="46">
        <f t="shared" si="6"/>
        <v>173.91666666666666</v>
      </c>
    </row>
    <row r="91" spans="2:7" x14ac:dyDescent="0.2">
      <c r="B91" s="43" t="s">
        <v>212</v>
      </c>
      <c r="C91" s="38" t="s">
        <v>352</v>
      </c>
      <c r="D91" s="43" t="s">
        <v>167</v>
      </c>
      <c r="E91" s="43" t="s">
        <v>171</v>
      </c>
      <c r="F91" s="45">
        <v>2163</v>
      </c>
      <c r="G91" s="46">
        <f t="shared" si="6"/>
        <v>180.25</v>
      </c>
    </row>
    <row r="92" spans="2:7" x14ac:dyDescent="0.2">
      <c r="B92" s="43" t="s">
        <v>212</v>
      </c>
      <c r="C92" s="38" t="s">
        <v>353</v>
      </c>
      <c r="D92" s="43" t="s">
        <v>169</v>
      </c>
      <c r="E92" s="43" t="s">
        <v>321</v>
      </c>
      <c r="F92" s="45">
        <v>1829</v>
      </c>
      <c r="G92" s="46">
        <f t="shared" si="6"/>
        <v>152.41666666666666</v>
      </c>
    </row>
    <row r="93" spans="2:7" x14ac:dyDescent="0.2">
      <c r="B93" s="43" t="s">
        <v>213</v>
      </c>
      <c r="C93" s="38" t="s">
        <v>354</v>
      </c>
      <c r="D93" s="43" t="s">
        <v>193</v>
      </c>
      <c r="E93" s="43" t="s">
        <v>184</v>
      </c>
      <c r="F93" s="45">
        <v>1844</v>
      </c>
      <c r="G93" s="46">
        <f t="shared" si="6"/>
        <v>153.66666666666666</v>
      </c>
    </row>
    <row r="94" spans="2:7" x14ac:dyDescent="0.2">
      <c r="B94" s="43" t="s">
        <v>214</v>
      </c>
      <c r="C94" s="38" t="s">
        <v>355</v>
      </c>
      <c r="D94" s="43" t="s">
        <v>203</v>
      </c>
      <c r="E94" s="43" t="s">
        <v>186</v>
      </c>
      <c r="F94" s="45">
        <v>1384</v>
      </c>
      <c r="G94" s="46">
        <f t="shared" si="6"/>
        <v>115.33333333333333</v>
      </c>
    </row>
    <row r="95" spans="2:7" ht="13.5" thickBot="1" x14ac:dyDescent="0.25">
      <c r="B95" s="41" t="s">
        <v>221</v>
      </c>
      <c r="C95" s="39" t="s">
        <v>356</v>
      </c>
      <c r="D95" s="41" t="s">
        <v>167</v>
      </c>
      <c r="E95" s="41" t="s">
        <v>171</v>
      </c>
      <c r="F95" s="47">
        <v>1850</v>
      </c>
      <c r="G95" s="48">
        <f t="shared" si="6"/>
        <v>154.16666666666666</v>
      </c>
    </row>
    <row r="96" spans="2:7" x14ac:dyDescent="0.2">
      <c r="B96" s="84"/>
      <c r="C96" s="85"/>
      <c r="D96" s="84"/>
      <c r="E96" s="84"/>
      <c r="F96" s="86"/>
      <c r="G96" s="87"/>
    </row>
    <row r="97" spans="2:7" ht="23.25" x14ac:dyDescent="0.35">
      <c r="B97" s="73"/>
      <c r="C97" s="44" t="s">
        <v>329</v>
      </c>
      <c r="D97" s="73"/>
      <c r="E97" s="73"/>
      <c r="F97" s="73"/>
      <c r="G97" s="73"/>
    </row>
    <row r="98" spans="2:7" ht="23.25" x14ac:dyDescent="0.35">
      <c r="B98" s="80"/>
      <c r="C98" s="44"/>
      <c r="D98" s="80"/>
      <c r="E98" s="80"/>
      <c r="F98" s="80"/>
      <c r="G98" s="80"/>
    </row>
    <row r="99" spans="2:7" ht="15.75" thickBot="1" x14ac:dyDescent="0.3">
      <c r="C99" s="19">
        <v>2012</v>
      </c>
    </row>
    <row r="100" spans="2:7" x14ac:dyDescent="0.2">
      <c r="B100" s="42"/>
      <c r="C100" s="42"/>
      <c r="D100" s="42" t="s">
        <v>217</v>
      </c>
      <c r="E100" s="42" t="s">
        <v>217</v>
      </c>
      <c r="F100" s="42" t="s">
        <v>15</v>
      </c>
      <c r="G100" s="42" t="s">
        <v>219</v>
      </c>
    </row>
    <row r="101" spans="2:7" ht="13.5" thickBot="1" x14ac:dyDescent="0.25">
      <c r="B101" s="40" t="s">
        <v>215</v>
      </c>
      <c r="C101" s="40" t="s">
        <v>216</v>
      </c>
      <c r="D101" s="40" t="s">
        <v>14</v>
      </c>
      <c r="E101" s="40" t="s">
        <v>151</v>
      </c>
      <c r="F101" s="40" t="s">
        <v>218</v>
      </c>
      <c r="G101" s="40" t="s">
        <v>220</v>
      </c>
    </row>
    <row r="102" spans="2:7" x14ac:dyDescent="0.2">
      <c r="B102" s="43" t="s">
        <v>210</v>
      </c>
      <c r="C102" s="38" t="s">
        <v>357</v>
      </c>
      <c r="D102" s="43" t="s">
        <v>188</v>
      </c>
      <c r="E102" s="43" t="s">
        <v>311</v>
      </c>
      <c r="F102" s="45">
        <v>2925</v>
      </c>
      <c r="G102" s="45">
        <f t="shared" ref="G102:G109" si="7">F102/12</f>
        <v>243.75</v>
      </c>
    </row>
    <row r="103" spans="2:7" x14ac:dyDescent="0.2">
      <c r="B103" s="43" t="s">
        <v>211</v>
      </c>
      <c r="C103" s="38" t="s">
        <v>358</v>
      </c>
      <c r="D103" s="43" t="s">
        <v>167</v>
      </c>
      <c r="E103" s="43" t="s">
        <v>171</v>
      </c>
      <c r="F103" s="45">
        <v>2213</v>
      </c>
      <c r="G103" s="46">
        <f t="shared" si="7"/>
        <v>184.41666666666666</v>
      </c>
    </row>
    <row r="104" spans="2:7" x14ac:dyDescent="0.2">
      <c r="B104" s="43" t="s">
        <v>211</v>
      </c>
      <c r="C104" s="38" t="s">
        <v>359</v>
      </c>
      <c r="D104" s="43" t="s">
        <v>203</v>
      </c>
      <c r="E104" s="43" t="s">
        <v>186</v>
      </c>
      <c r="F104" s="45">
        <v>2203</v>
      </c>
      <c r="G104" s="46">
        <f t="shared" si="7"/>
        <v>183.58333333333334</v>
      </c>
    </row>
    <row r="105" spans="2:7" x14ac:dyDescent="0.2">
      <c r="B105" s="43" t="s">
        <v>212</v>
      </c>
      <c r="C105" s="38" t="s">
        <v>360</v>
      </c>
      <c r="D105" s="43" t="s">
        <v>193</v>
      </c>
      <c r="E105" s="43" t="s">
        <v>184</v>
      </c>
      <c r="F105" s="45">
        <v>1900</v>
      </c>
      <c r="G105" s="46">
        <f t="shared" si="7"/>
        <v>158.33333333333334</v>
      </c>
    </row>
    <row r="106" spans="2:7" x14ac:dyDescent="0.2">
      <c r="B106" s="43" t="s">
        <v>212</v>
      </c>
      <c r="C106" s="38" t="s">
        <v>361</v>
      </c>
      <c r="D106" s="43" t="s">
        <v>274</v>
      </c>
      <c r="E106" s="43" t="s">
        <v>176</v>
      </c>
      <c r="F106" s="45">
        <v>1897</v>
      </c>
      <c r="G106" s="46">
        <f t="shared" si="7"/>
        <v>158.08333333333334</v>
      </c>
    </row>
    <row r="107" spans="2:7" x14ac:dyDescent="0.2">
      <c r="B107" s="43" t="s">
        <v>213</v>
      </c>
      <c r="C107" s="38" t="s">
        <v>362</v>
      </c>
      <c r="D107" s="43" t="s">
        <v>167</v>
      </c>
      <c r="E107" s="43" t="s">
        <v>171</v>
      </c>
      <c r="F107" s="45">
        <v>1454</v>
      </c>
      <c r="G107" s="46">
        <f t="shared" si="7"/>
        <v>121.16666666666667</v>
      </c>
    </row>
    <row r="108" spans="2:7" x14ac:dyDescent="0.2">
      <c r="B108" s="43" t="s">
        <v>214</v>
      </c>
      <c r="C108" s="38" t="s">
        <v>363</v>
      </c>
      <c r="D108" s="43" t="s">
        <v>188</v>
      </c>
      <c r="E108" s="43" t="s">
        <v>311</v>
      </c>
      <c r="F108" s="45">
        <v>1413</v>
      </c>
      <c r="G108" s="46">
        <f t="shared" si="7"/>
        <v>117.75</v>
      </c>
    </row>
    <row r="109" spans="2:7" ht="13.5" thickBot="1" x14ac:dyDescent="0.25">
      <c r="B109" s="41" t="s">
        <v>221</v>
      </c>
      <c r="C109" s="39" t="s">
        <v>364</v>
      </c>
      <c r="D109" s="41" t="s">
        <v>188</v>
      </c>
      <c r="E109" s="41" t="s">
        <v>311</v>
      </c>
      <c r="F109" s="47">
        <v>1960</v>
      </c>
      <c r="G109" s="48">
        <f t="shared" si="7"/>
        <v>163.33333333333334</v>
      </c>
    </row>
    <row r="111" spans="2:7" x14ac:dyDescent="0.2">
      <c r="C111" s="44" t="s">
        <v>312</v>
      </c>
    </row>
    <row r="114" spans="2:7" ht="15.75" thickBot="1" x14ac:dyDescent="0.3">
      <c r="C114" s="19">
        <v>2011</v>
      </c>
    </row>
    <row r="115" spans="2:7" x14ac:dyDescent="0.2">
      <c r="B115" s="42"/>
      <c r="C115" s="42"/>
      <c r="D115" s="42" t="s">
        <v>217</v>
      </c>
      <c r="E115" s="42" t="s">
        <v>217</v>
      </c>
      <c r="F115" s="42" t="s">
        <v>15</v>
      </c>
      <c r="G115" s="42" t="s">
        <v>219</v>
      </c>
    </row>
    <row r="116" spans="2:7" ht="13.5" thickBot="1" x14ac:dyDescent="0.25">
      <c r="B116" s="40" t="s">
        <v>215</v>
      </c>
      <c r="C116" s="40" t="s">
        <v>216</v>
      </c>
      <c r="D116" s="40" t="s">
        <v>14</v>
      </c>
      <c r="E116" s="40" t="s">
        <v>151</v>
      </c>
      <c r="F116" s="40" t="s">
        <v>218</v>
      </c>
      <c r="G116" s="40" t="s">
        <v>220</v>
      </c>
    </row>
    <row r="117" spans="2:7" x14ac:dyDescent="0.2">
      <c r="B117" s="43" t="s">
        <v>210</v>
      </c>
      <c r="C117" s="38" t="s">
        <v>365</v>
      </c>
      <c r="D117" s="43" t="s">
        <v>202</v>
      </c>
      <c r="E117" s="43" t="s">
        <v>184</v>
      </c>
      <c r="F117" s="45">
        <v>3385.5</v>
      </c>
      <c r="G117" s="45">
        <f t="shared" ref="G117:G124" si="8">F117/12</f>
        <v>282.125</v>
      </c>
    </row>
    <row r="118" spans="2:7" x14ac:dyDescent="0.2">
      <c r="B118" s="43" t="s">
        <v>211</v>
      </c>
      <c r="C118" s="38" t="s">
        <v>366</v>
      </c>
      <c r="D118" s="43" t="s">
        <v>222</v>
      </c>
      <c r="E118" s="43" t="s">
        <v>173</v>
      </c>
      <c r="F118" s="45">
        <v>2395</v>
      </c>
      <c r="G118" s="46">
        <f t="shared" si="8"/>
        <v>199.58333333333334</v>
      </c>
    </row>
    <row r="119" spans="2:7" x14ac:dyDescent="0.2">
      <c r="B119" s="43" t="s">
        <v>211</v>
      </c>
      <c r="C119" s="38" t="s">
        <v>367</v>
      </c>
      <c r="D119" s="43" t="s">
        <v>177</v>
      </c>
      <c r="E119" s="43" t="s">
        <v>176</v>
      </c>
      <c r="F119" s="45">
        <v>2276</v>
      </c>
      <c r="G119" s="46">
        <f t="shared" si="8"/>
        <v>189.66666666666666</v>
      </c>
    </row>
    <row r="120" spans="2:7" x14ac:dyDescent="0.2">
      <c r="B120" s="43" t="s">
        <v>212</v>
      </c>
      <c r="C120" s="38" t="s">
        <v>368</v>
      </c>
      <c r="D120" s="43" t="s">
        <v>191</v>
      </c>
      <c r="E120" s="43" t="s">
        <v>180</v>
      </c>
      <c r="F120" s="45">
        <v>1951</v>
      </c>
      <c r="G120" s="46">
        <f t="shared" si="8"/>
        <v>162.58333333333334</v>
      </c>
    </row>
    <row r="121" spans="2:7" x14ac:dyDescent="0.2">
      <c r="B121" s="43" t="s">
        <v>212</v>
      </c>
      <c r="C121" s="38" t="s">
        <v>369</v>
      </c>
      <c r="D121" s="43" t="s">
        <v>174</v>
      </c>
      <c r="E121" s="43" t="s">
        <v>175</v>
      </c>
      <c r="F121" s="45">
        <v>1950</v>
      </c>
      <c r="G121" s="46">
        <f t="shared" si="8"/>
        <v>162.5</v>
      </c>
    </row>
    <row r="122" spans="2:7" x14ac:dyDescent="0.2">
      <c r="B122" s="43" t="s">
        <v>213</v>
      </c>
      <c r="C122" s="38" t="s">
        <v>370</v>
      </c>
      <c r="D122" s="43" t="s">
        <v>177</v>
      </c>
      <c r="E122" s="43" t="s">
        <v>176</v>
      </c>
      <c r="F122" s="45">
        <v>1900</v>
      </c>
      <c r="G122" s="46">
        <f t="shared" si="8"/>
        <v>158.33333333333334</v>
      </c>
    </row>
    <row r="123" spans="2:7" x14ac:dyDescent="0.2">
      <c r="B123" s="43" t="s">
        <v>214</v>
      </c>
      <c r="C123" s="38" t="s">
        <v>371</v>
      </c>
      <c r="D123" s="43" t="s">
        <v>167</v>
      </c>
      <c r="E123" s="43" t="s">
        <v>171</v>
      </c>
      <c r="F123" s="45">
        <v>1384</v>
      </c>
      <c r="G123" s="46">
        <f t="shared" si="8"/>
        <v>115.33333333333333</v>
      </c>
    </row>
    <row r="124" spans="2:7" ht="13.5" thickBot="1" x14ac:dyDescent="0.25">
      <c r="B124" s="41" t="s">
        <v>221</v>
      </c>
      <c r="C124" s="39" t="s">
        <v>372</v>
      </c>
      <c r="D124" s="41" t="s">
        <v>189</v>
      </c>
      <c r="E124" s="41" t="s">
        <v>186</v>
      </c>
      <c r="F124" s="47">
        <v>1720</v>
      </c>
      <c r="G124" s="48">
        <f t="shared" si="8"/>
        <v>143.33333333333334</v>
      </c>
    </row>
    <row r="126" spans="2:7" x14ac:dyDescent="0.2">
      <c r="C126" s="44" t="s">
        <v>224</v>
      </c>
    </row>
    <row r="128" spans="2:7" ht="15.75" thickBot="1" x14ac:dyDescent="0.3">
      <c r="C128" s="19">
        <v>2010</v>
      </c>
    </row>
    <row r="129" spans="2:7" x14ac:dyDescent="0.2">
      <c r="B129" s="42"/>
      <c r="C129" s="42"/>
      <c r="D129" s="42" t="s">
        <v>217</v>
      </c>
      <c r="E129" s="42" t="s">
        <v>217</v>
      </c>
      <c r="F129" s="42" t="s">
        <v>15</v>
      </c>
      <c r="G129" s="42" t="s">
        <v>219</v>
      </c>
    </row>
    <row r="130" spans="2:7" ht="13.5" thickBot="1" x14ac:dyDescent="0.25">
      <c r="B130" s="40" t="s">
        <v>215</v>
      </c>
      <c r="C130" s="40" t="s">
        <v>216</v>
      </c>
      <c r="D130" s="40" t="s">
        <v>14</v>
      </c>
      <c r="E130" s="40" t="s">
        <v>151</v>
      </c>
      <c r="F130" s="40" t="s">
        <v>218</v>
      </c>
      <c r="G130" s="40" t="s">
        <v>220</v>
      </c>
    </row>
    <row r="131" spans="2:7" x14ac:dyDescent="0.2">
      <c r="B131" s="43" t="s">
        <v>210</v>
      </c>
      <c r="C131" s="38" t="s">
        <v>226</v>
      </c>
      <c r="D131" s="43" t="s">
        <v>166</v>
      </c>
      <c r="E131" s="43" t="s">
        <v>170</v>
      </c>
      <c r="F131" s="45">
        <v>2835</v>
      </c>
      <c r="G131" s="45">
        <f t="shared" ref="G131:G138" si="9">F131/12</f>
        <v>236.25</v>
      </c>
    </row>
    <row r="132" spans="2:7" x14ac:dyDescent="0.2">
      <c r="B132" s="43" t="s">
        <v>211</v>
      </c>
      <c r="C132" s="38" t="s">
        <v>227</v>
      </c>
      <c r="D132" s="43" t="s">
        <v>166</v>
      </c>
      <c r="E132" s="43" t="s">
        <v>170</v>
      </c>
      <c r="F132" s="45">
        <v>2707</v>
      </c>
      <c r="G132" s="46">
        <f t="shared" si="9"/>
        <v>225.58333333333334</v>
      </c>
    </row>
    <row r="133" spans="2:7" x14ac:dyDescent="0.2">
      <c r="B133" s="43" t="s">
        <v>211</v>
      </c>
      <c r="C133" s="38" t="s">
        <v>228</v>
      </c>
      <c r="D133" s="43" t="s">
        <v>177</v>
      </c>
      <c r="E133" s="43" t="s">
        <v>176</v>
      </c>
      <c r="F133" s="45">
        <v>2297</v>
      </c>
      <c r="G133" s="46">
        <f t="shared" si="9"/>
        <v>191.41666666666666</v>
      </c>
    </row>
    <row r="134" spans="2:7" x14ac:dyDescent="0.2">
      <c r="B134" s="43" t="s">
        <v>212</v>
      </c>
      <c r="C134" s="38" t="s">
        <v>229</v>
      </c>
      <c r="D134" s="43" t="s">
        <v>203</v>
      </c>
      <c r="E134" s="43" t="s">
        <v>186</v>
      </c>
      <c r="F134" s="45">
        <v>1845</v>
      </c>
      <c r="G134" s="46">
        <f t="shared" si="9"/>
        <v>153.75</v>
      </c>
    </row>
    <row r="135" spans="2:7" x14ac:dyDescent="0.2">
      <c r="B135" s="43" t="s">
        <v>212</v>
      </c>
      <c r="C135" s="38" t="s">
        <v>230</v>
      </c>
      <c r="D135" s="43" t="s">
        <v>222</v>
      </c>
      <c r="E135" s="43" t="s">
        <v>173</v>
      </c>
      <c r="F135" s="45">
        <v>1813</v>
      </c>
      <c r="G135" s="46">
        <f t="shared" si="9"/>
        <v>151.08333333333334</v>
      </c>
    </row>
    <row r="136" spans="2:7" x14ac:dyDescent="0.2">
      <c r="B136" s="43" t="s">
        <v>213</v>
      </c>
      <c r="C136" s="38" t="s">
        <v>231</v>
      </c>
      <c r="D136" s="43" t="s">
        <v>203</v>
      </c>
      <c r="E136" s="43" t="s">
        <v>186</v>
      </c>
      <c r="F136" s="45">
        <v>1482</v>
      </c>
      <c r="G136" s="46">
        <f t="shared" si="9"/>
        <v>123.5</v>
      </c>
    </row>
    <row r="137" spans="2:7" x14ac:dyDescent="0.2">
      <c r="B137" s="43" t="s">
        <v>214</v>
      </c>
      <c r="C137" s="38" t="s">
        <v>223</v>
      </c>
      <c r="D137" s="43" t="s">
        <v>166</v>
      </c>
      <c r="E137" s="43" t="s">
        <v>170</v>
      </c>
      <c r="F137" s="45">
        <v>1140</v>
      </c>
      <c r="G137" s="46">
        <f t="shared" si="9"/>
        <v>95</v>
      </c>
    </row>
    <row r="138" spans="2:7" ht="13.5" thickBot="1" x14ac:dyDescent="0.25">
      <c r="B138" s="41" t="s">
        <v>221</v>
      </c>
      <c r="C138" s="39" t="s">
        <v>177</v>
      </c>
      <c r="D138" s="41" t="s">
        <v>191</v>
      </c>
      <c r="E138" s="41" t="s">
        <v>180</v>
      </c>
      <c r="F138" s="47">
        <v>1570</v>
      </c>
      <c r="G138" s="48">
        <f t="shared" si="9"/>
        <v>130.83333333333334</v>
      </c>
    </row>
    <row r="140" spans="2:7" x14ac:dyDescent="0.2">
      <c r="C140" s="44" t="s">
        <v>225</v>
      </c>
    </row>
    <row r="142" spans="2:7" ht="15.75" thickBot="1" x14ac:dyDescent="0.3">
      <c r="C142" s="19">
        <v>2009</v>
      </c>
    </row>
    <row r="143" spans="2:7" x14ac:dyDescent="0.2">
      <c r="B143" s="42"/>
      <c r="C143" s="42"/>
      <c r="D143" s="42" t="s">
        <v>217</v>
      </c>
      <c r="E143" s="42" t="s">
        <v>217</v>
      </c>
      <c r="F143" s="42" t="s">
        <v>15</v>
      </c>
      <c r="G143" s="42" t="s">
        <v>219</v>
      </c>
    </row>
    <row r="144" spans="2:7" ht="13.5" thickBot="1" x14ac:dyDescent="0.25">
      <c r="B144" s="40" t="s">
        <v>215</v>
      </c>
      <c r="C144" s="40" t="s">
        <v>216</v>
      </c>
      <c r="D144" s="40" t="s">
        <v>14</v>
      </c>
      <c r="E144" s="40" t="s">
        <v>151</v>
      </c>
      <c r="F144" s="40" t="s">
        <v>218</v>
      </c>
      <c r="G144" s="40" t="s">
        <v>220</v>
      </c>
    </row>
    <row r="145" spans="2:7" x14ac:dyDescent="0.2">
      <c r="B145" s="43" t="s">
        <v>210</v>
      </c>
      <c r="C145" s="38" t="s">
        <v>226</v>
      </c>
      <c r="D145" s="43" t="s">
        <v>166</v>
      </c>
      <c r="E145" s="43" t="s">
        <v>170</v>
      </c>
      <c r="F145" s="45">
        <v>2916.5</v>
      </c>
      <c r="G145" s="45">
        <f t="shared" ref="G145:G152" si="10">F145/12</f>
        <v>243.04166666666666</v>
      </c>
    </row>
    <row r="146" spans="2:7" x14ac:dyDescent="0.2">
      <c r="B146" s="43" t="s">
        <v>211</v>
      </c>
      <c r="C146" s="38" t="s">
        <v>233</v>
      </c>
      <c r="D146" s="43" t="s">
        <v>189</v>
      </c>
      <c r="E146" s="43" t="s">
        <v>186</v>
      </c>
      <c r="F146" s="45">
        <v>2490</v>
      </c>
      <c r="G146" s="46">
        <f t="shared" si="10"/>
        <v>207.5</v>
      </c>
    </row>
    <row r="147" spans="2:7" x14ac:dyDescent="0.2">
      <c r="B147" s="43" t="s">
        <v>211</v>
      </c>
      <c r="C147" s="38" t="s">
        <v>234</v>
      </c>
      <c r="D147" s="43" t="s">
        <v>168</v>
      </c>
      <c r="E147" s="43" t="s">
        <v>172</v>
      </c>
      <c r="F147" s="45">
        <v>2182</v>
      </c>
      <c r="G147" s="46">
        <f t="shared" si="10"/>
        <v>181.83333333333334</v>
      </c>
    </row>
    <row r="148" spans="2:7" x14ac:dyDescent="0.2">
      <c r="B148" s="43" t="s">
        <v>212</v>
      </c>
      <c r="C148" s="38" t="s">
        <v>235</v>
      </c>
      <c r="D148" s="43" t="s">
        <v>167</v>
      </c>
      <c r="E148" s="43" t="s">
        <v>171</v>
      </c>
      <c r="F148" s="45">
        <v>1686</v>
      </c>
      <c r="G148" s="46">
        <f t="shared" si="10"/>
        <v>140.5</v>
      </c>
    </row>
    <row r="149" spans="2:7" x14ac:dyDescent="0.2">
      <c r="B149" s="43" t="s">
        <v>212</v>
      </c>
      <c r="C149" s="38" t="s">
        <v>236</v>
      </c>
      <c r="D149" s="43" t="s">
        <v>174</v>
      </c>
      <c r="E149" s="43" t="s">
        <v>175</v>
      </c>
      <c r="F149" s="45">
        <v>1658</v>
      </c>
      <c r="G149" s="46">
        <f t="shared" si="10"/>
        <v>138.16666666666666</v>
      </c>
    </row>
    <row r="150" spans="2:7" x14ac:dyDescent="0.2">
      <c r="B150" s="43" t="s">
        <v>213</v>
      </c>
      <c r="C150" s="38" t="s">
        <v>237</v>
      </c>
      <c r="D150" s="43" t="s">
        <v>174</v>
      </c>
      <c r="E150" s="43" t="s">
        <v>175</v>
      </c>
      <c r="F150" s="45">
        <v>1444</v>
      </c>
      <c r="G150" s="46">
        <f t="shared" si="10"/>
        <v>120.33333333333333</v>
      </c>
    </row>
    <row r="151" spans="2:7" x14ac:dyDescent="0.2">
      <c r="B151" s="43" t="s">
        <v>214</v>
      </c>
      <c r="C151" s="38" t="s">
        <v>238</v>
      </c>
      <c r="D151" s="43" t="s">
        <v>189</v>
      </c>
      <c r="E151" s="43" t="s">
        <v>186</v>
      </c>
      <c r="F151" s="45">
        <v>1160</v>
      </c>
      <c r="G151" s="46">
        <f t="shared" si="10"/>
        <v>96.666666666666671</v>
      </c>
    </row>
    <row r="152" spans="2:7" ht="13.5" thickBot="1" x14ac:dyDescent="0.25">
      <c r="B152" s="41" t="s">
        <v>221</v>
      </c>
      <c r="C152" s="39" t="s">
        <v>203</v>
      </c>
      <c r="D152" s="41" t="s">
        <v>177</v>
      </c>
      <c r="E152" s="41" t="s">
        <v>176</v>
      </c>
      <c r="F152" s="47">
        <v>1890</v>
      </c>
      <c r="G152" s="48">
        <f t="shared" si="10"/>
        <v>157.5</v>
      </c>
    </row>
    <row r="154" spans="2:7" x14ac:dyDescent="0.2">
      <c r="C154" s="44" t="s">
        <v>232</v>
      </c>
    </row>
    <row r="156" spans="2:7" ht="15.75" thickBot="1" x14ac:dyDescent="0.3">
      <c r="C156" s="19">
        <v>2008</v>
      </c>
    </row>
    <row r="157" spans="2:7" x14ac:dyDescent="0.2">
      <c r="B157" s="42"/>
      <c r="C157" s="42"/>
      <c r="D157" s="42" t="s">
        <v>217</v>
      </c>
      <c r="E157" s="42" t="s">
        <v>217</v>
      </c>
      <c r="F157" s="42" t="s">
        <v>15</v>
      </c>
      <c r="G157" s="42" t="s">
        <v>219</v>
      </c>
    </row>
    <row r="158" spans="2:7" ht="13.5" thickBot="1" x14ac:dyDescent="0.25">
      <c r="B158" s="40" t="s">
        <v>215</v>
      </c>
      <c r="C158" s="40" t="s">
        <v>216</v>
      </c>
      <c r="D158" s="40" t="s">
        <v>14</v>
      </c>
      <c r="E158" s="40" t="s">
        <v>151</v>
      </c>
      <c r="F158" s="40" t="s">
        <v>218</v>
      </c>
      <c r="G158" s="40" t="s">
        <v>220</v>
      </c>
    </row>
    <row r="159" spans="2:7" x14ac:dyDescent="0.2">
      <c r="B159" s="43" t="s">
        <v>210</v>
      </c>
      <c r="C159" s="38" t="s">
        <v>240</v>
      </c>
      <c r="D159" s="43" t="s">
        <v>178</v>
      </c>
      <c r="E159" s="43" t="s">
        <v>180</v>
      </c>
      <c r="F159" s="45">
        <v>2687</v>
      </c>
      <c r="G159" s="46">
        <f t="shared" ref="G159:G166" si="11">F159/12</f>
        <v>223.91666666666666</v>
      </c>
    </row>
    <row r="160" spans="2:7" x14ac:dyDescent="0.2">
      <c r="B160" s="43" t="s">
        <v>211</v>
      </c>
      <c r="C160" s="38" t="s">
        <v>241</v>
      </c>
      <c r="D160" s="43" t="s">
        <v>174</v>
      </c>
      <c r="E160" s="43" t="s">
        <v>175</v>
      </c>
      <c r="F160" s="45">
        <v>2056</v>
      </c>
      <c r="G160" s="46">
        <f t="shared" si="11"/>
        <v>171.33333333333334</v>
      </c>
    </row>
    <row r="161" spans="2:7" x14ac:dyDescent="0.2">
      <c r="B161" s="43" t="s">
        <v>211</v>
      </c>
      <c r="C161" s="38" t="s">
        <v>242</v>
      </c>
      <c r="D161" s="43" t="s">
        <v>168</v>
      </c>
      <c r="E161" s="43" t="s">
        <v>172</v>
      </c>
      <c r="F161" s="45">
        <v>2019</v>
      </c>
      <c r="G161" s="46">
        <f t="shared" si="11"/>
        <v>168.25</v>
      </c>
    </row>
    <row r="162" spans="2:7" x14ac:dyDescent="0.2">
      <c r="B162" s="43" t="s">
        <v>212</v>
      </c>
      <c r="C162" s="38" t="s">
        <v>243</v>
      </c>
      <c r="D162" s="43" t="s">
        <v>179</v>
      </c>
      <c r="E162" s="43" t="s">
        <v>181</v>
      </c>
      <c r="F162" s="45">
        <v>1748</v>
      </c>
      <c r="G162" s="46">
        <f t="shared" si="11"/>
        <v>145.66666666666666</v>
      </c>
    </row>
    <row r="163" spans="2:7" x14ac:dyDescent="0.2">
      <c r="B163" s="43" t="s">
        <v>212</v>
      </c>
      <c r="C163" s="38" t="s">
        <v>244</v>
      </c>
      <c r="D163" s="43" t="s">
        <v>178</v>
      </c>
      <c r="E163" s="43" t="s">
        <v>180</v>
      </c>
      <c r="F163" s="45">
        <v>1635</v>
      </c>
      <c r="G163" s="46">
        <f t="shared" si="11"/>
        <v>136.25</v>
      </c>
    </row>
    <row r="164" spans="2:7" x14ac:dyDescent="0.2">
      <c r="B164" s="43" t="s">
        <v>213</v>
      </c>
      <c r="C164" s="38" t="s">
        <v>245</v>
      </c>
      <c r="D164" s="43" t="s">
        <v>179</v>
      </c>
      <c r="E164" s="43" t="s">
        <v>181</v>
      </c>
      <c r="F164" s="45">
        <v>1239</v>
      </c>
      <c r="G164" s="46">
        <f t="shared" si="11"/>
        <v>103.25</v>
      </c>
    </row>
    <row r="165" spans="2:7" x14ac:dyDescent="0.2">
      <c r="B165" s="43" t="s">
        <v>214</v>
      </c>
      <c r="C165" s="38" t="s">
        <v>246</v>
      </c>
      <c r="D165" s="43" t="s">
        <v>167</v>
      </c>
      <c r="E165" s="43" t="s">
        <v>171</v>
      </c>
      <c r="F165" s="45">
        <v>1140</v>
      </c>
      <c r="G165" s="46">
        <f t="shared" si="11"/>
        <v>95</v>
      </c>
    </row>
    <row r="166" spans="2:7" ht="13.5" thickBot="1" x14ac:dyDescent="0.25">
      <c r="B166" s="41" t="s">
        <v>221</v>
      </c>
      <c r="C166" s="39" t="s">
        <v>169</v>
      </c>
      <c r="D166" s="41" t="s">
        <v>179</v>
      </c>
      <c r="E166" s="41" t="s">
        <v>181</v>
      </c>
      <c r="F166" s="47">
        <v>1490</v>
      </c>
      <c r="G166" s="48">
        <f t="shared" si="11"/>
        <v>124.16666666666667</v>
      </c>
    </row>
    <row r="168" spans="2:7" x14ac:dyDescent="0.2">
      <c r="C168" s="44" t="s">
        <v>239</v>
      </c>
    </row>
    <row r="170" spans="2:7" ht="15.75" thickBot="1" x14ac:dyDescent="0.3">
      <c r="C170" s="19">
        <v>2007</v>
      </c>
    </row>
    <row r="171" spans="2:7" x14ac:dyDescent="0.2">
      <c r="B171" s="42"/>
      <c r="C171" s="42"/>
      <c r="D171" s="42" t="s">
        <v>217</v>
      </c>
      <c r="E171" s="42" t="s">
        <v>217</v>
      </c>
      <c r="F171" s="42" t="s">
        <v>15</v>
      </c>
      <c r="G171" s="42" t="s">
        <v>219</v>
      </c>
    </row>
    <row r="172" spans="2:7" ht="13.5" thickBot="1" x14ac:dyDescent="0.25">
      <c r="B172" s="40" t="s">
        <v>215</v>
      </c>
      <c r="C172" s="40" t="s">
        <v>216</v>
      </c>
      <c r="D172" s="40" t="s">
        <v>14</v>
      </c>
      <c r="E172" s="40" t="s">
        <v>151</v>
      </c>
      <c r="F172" s="40" t="s">
        <v>218</v>
      </c>
      <c r="G172" s="40" t="s">
        <v>220</v>
      </c>
    </row>
    <row r="173" spans="2:7" x14ac:dyDescent="0.2">
      <c r="B173" s="43" t="s">
        <v>210</v>
      </c>
      <c r="C173" s="38" t="s">
        <v>248</v>
      </c>
      <c r="D173" s="43" t="s">
        <v>179</v>
      </c>
      <c r="E173" s="43" t="s">
        <v>181</v>
      </c>
      <c r="F173" s="45">
        <v>3478.5</v>
      </c>
      <c r="G173" s="45">
        <f t="shared" ref="G173:G180" si="12">F173/12</f>
        <v>289.875</v>
      </c>
    </row>
    <row r="174" spans="2:7" x14ac:dyDescent="0.2">
      <c r="B174" s="43" t="s">
        <v>211</v>
      </c>
      <c r="C174" s="38" t="s">
        <v>249</v>
      </c>
      <c r="D174" s="43" t="s">
        <v>169</v>
      </c>
      <c r="E174" s="43" t="s">
        <v>173</v>
      </c>
      <c r="F174" s="45">
        <v>2604</v>
      </c>
      <c r="G174" s="46">
        <f t="shared" si="12"/>
        <v>217</v>
      </c>
    </row>
    <row r="175" spans="2:7" x14ac:dyDescent="0.2">
      <c r="B175" s="43" t="s">
        <v>211</v>
      </c>
      <c r="C175" s="38" t="s">
        <v>250</v>
      </c>
      <c r="D175" s="43" t="s">
        <v>169</v>
      </c>
      <c r="E175" s="43" t="s">
        <v>173</v>
      </c>
      <c r="F175" s="45">
        <v>2552</v>
      </c>
      <c r="G175" s="46">
        <f t="shared" si="12"/>
        <v>212.66666666666666</v>
      </c>
    </row>
    <row r="176" spans="2:7" x14ac:dyDescent="0.2">
      <c r="B176" s="43" t="s">
        <v>212</v>
      </c>
      <c r="C176" s="38" t="s">
        <v>251</v>
      </c>
      <c r="D176" s="43" t="s">
        <v>169</v>
      </c>
      <c r="E176" s="43" t="s">
        <v>173</v>
      </c>
      <c r="F176" s="45">
        <v>2184</v>
      </c>
      <c r="G176" s="46">
        <f t="shared" si="12"/>
        <v>182</v>
      </c>
    </row>
    <row r="177" spans="2:7" x14ac:dyDescent="0.2">
      <c r="B177" s="43" t="s">
        <v>212</v>
      </c>
      <c r="C177" s="38" t="s">
        <v>235</v>
      </c>
      <c r="D177" s="43" t="s">
        <v>174</v>
      </c>
      <c r="E177" s="43" t="s">
        <v>175</v>
      </c>
      <c r="F177" s="45">
        <v>2486</v>
      </c>
      <c r="G177" s="46">
        <f t="shared" si="12"/>
        <v>207.16666666666666</v>
      </c>
    </row>
    <row r="178" spans="2:7" x14ac:dyDescent="0.2">
      <c r="B178" s="43" t="s">
        <v>213</v>
      </c>
      <c r="C178" s="38" t="s">
        <v>252</v>
      </c>
      <c r="D178" s="43" t="s">
        <v>166</v>
      </c>
      <c r="E178" s="43" t="s">
        <v>170</v>
      </c>
      <c r="F178" s="45">
        <v>1465</v>
      </c>
      <c r="G178" s="46">
        <f t="shared" si="12"/>
        <v>122.08333333333333</v>
      </c>
    </row>
    <row r="179" spans="2:7" x14ac:dyDescent="0.2">
      <c r="B179" s="43" t="s">
        <v>214</v>
      </c>
      <c r="C179" s="38" t="s">
        <v>253</v>
      </c>
      <c r="D179" s="43" t="s">
        <v>169</v>
      </c>
      <c r="E179" s="43" t="s">
        <v>173</v>
      </c>
      <c r="F179" s="45">
        <v>1150</v>
      </c>
      <c r="G179" s="46">
        <f t="shared" si="12"/>
        <v>95.833333333333329</v>
      </c>
    </row>
    <row r="180" spans="2:7" ht="13.5" thickBot="1" x14ac:dyDescent="0.25">
      <c r="B180" s="41" t="s">
        <v>221</v>
      </c>
      <c r="C180" s="39" t="s">
        <v>201</v>
      </c>
      <c r="D180" s="41" t="s">
        <v>177</v>
      </c>
      <c r="E180" s="41" t="s">
        <v>176</v>
      </c>
      <c r="F180" s="47">
        <v>1820</v>
      </c>
      <c r="G180" s="48">
        <f t="shared" si="12"/>
        <v>151.66666666666666</v>
      </c>
    </row>
    <row r="182" spans="2:7" x14ac:dyDescent="0.2">
      <c r="C182" s="44" t="s">
        <v>247</v>
      </c>
    </row>
    <row r="184" spans="2:7" ht="15.75" thickBot="1" x14ac:dyDescent="0.3">
      <c r="C184" s="19">
        <v>2006</v>
      </c>
    </row>
    <row r="185" spans="2:7" x14ac:dyDescent="0.2">
      <c r="B185" s="42"/>
      <c r="C185" s="42"/>
      <c r="D185" s="42" t="s">
        <v>217</v>
      </c>
      <c r="E185" s="42" t="s">
        <v>217</v>
      </c>
      <c r="F185" s="42" t="s">
        <v>15</v>
      </c>
      <c r="G185" s="42" t="s">
        <v>219</v>
      </c>
    </row>
    <row r="186" spans="2:7" ht="13.5" thickBot="1" x14ac:dyDescent="0.25">
      <c r="B186" s="40" t="s">
        <v>215</v>
      </c>
      <c r="C186" s="40" t="s">
        <v>216</v>
      </c>
      <c r="D186" s="40" t="s">
        <v>14</v>
      </c>
      <c r="E186" s="40" t="s">
        <v>151</v>
      </c>
      <c r="F186" s="40" t="s">
        <v>218</v>
      </c>
      <c r="G186" s="40" t="s">
        <v>220</v>
      </c>
    </row>
    <row r="187" spans="2:7" x14ac:dyDescent="0.2">
      <c r="B187" s="43" t="s">
        <v>210</v>
      </c>
      <c r="C187" s="38" t="s">
        <v>240</v>
      </c>
      <c r="D187" s="43" t="s">
        <v>178</v>
      </c>
      <c r="E187" s="43" t="s">
        <v>180</v>
      </c>
      <c r="F187" s="45">
        <v>2481.5</v>
      </c>
      <c r="G187" s="46">
        <f t="shared" ref="G187:G194" si="13">F187/12</f>
        <v>206.79166666666666</v>
      </c>
    </row>
    <row r="188" spans="2:7" x14ac:dyDescent="0.2">
      <c r="B188" s="43" t="s">
        <v>211</v>
      </c>
      <c r="C188" s="38" t="s">
        <v>249</v>
      </c>
      <c r="D188" s="43" t="s">
        <v>200</v>
      </c>
      <c r="E188" s="43" t="s">
        <v>192</v>
      </c>
      <c r="F188" s="45">
        <v>3494</v>
      </c>
      <c r="G188" s="46">
        <f t="shared" si="13"/>
        <v>291.16666666666669</v>
      </c>
    </row>
    <row r="189" spans="2:7" x14ac:dyDescent="0.2">
      <c r="B189" s="43" t="s">
        <v>211</v>
      </c>
      <c r="C189" s="38" t="s">
        <v>255</v>
      </c>
      <c r="D189" s="43" t="s">
        <v>179</v>
      </c>
      <c r="E189" s="43" t="s">
        <v>181</v>
      </c>
      <c r="F189" s="45">
        <v>2587</v>
      </c>
      <c r="G189" s="46">
        <f t="shared" si="13"/>
        <v>215.58333333333334</v>
      </c>
    </row>
    <row r="190" spans="2:7" x14ac:dyDescent="0.2">
      <c r="B190" s="43" t="s">
        <v>212</v>
      </c>
      <c r="C190" s="38" t="s">
        <v>256</v>
      </c>
      <c r="D190" s="43" t="s">
        <v>166</v>
      </c>
      <c r="E190" s="43" t="s">
        <v>170</v>
      </c>
      <c r="F190" s="45">
        <v>1590</v>
      </c>
      <c r="G190" s="46">
        <f t="shared" si="13"/>
        <v>132.5</v>
      </c>
    </row>
    <row r="191" spans="2:7" x14ac:dyDescent="0.2">
      <c r="B191" s="43" t="s">
        <v>212</v>
      </c>
      <c r="C191" s="38" t="s">
        <v>236</v>
      </c>
      <c r="D191" s="43" t="s">
        <v>179</v>
      </c>
      <c r="E191" s="43" t="s">
        <v>181</v>
      </c>
      <c r="F191" s="45">
        <v>1519</v>
      </c>
      <c r="G191" s="46">
        <f t="shared" si="13"/>
        <v>126.58333333333333</v>
      </c>
    </row>
    <row r="192" spans="2:7" x14ac:dyDescent="0.2">
      <c r="B192" s="43" t="s">
        <v>213</v>
      </c>
      <c r="C192" s="38" t="s">
        <v>231</v>
      </c>
      <c r="D192" s="43" t="s">
        <v>179</v>
      </c>
      <c r="E192" s="43" t="s">
        <v>181</v>
      </c>
      <c r="F192" s="45">
        <v>1054</v>
      </c>
      <c r="G192" s="46">
        <f t="shared" si="13"/>
        <v>87.833333333333329</v>
      </c>
    </row>
    <row r="193" spans="2:7" x14ac:dyDescent="0.2">
      <c r="B193" s="43" t="s">
        <v>214</v>
      </c>
      <c r="C193" s="38" t="s">
        <v>257</v>
      </c>
      <c r="D193" s="43" t="s">
        <v>182</v>
      </c>
      <c r="E193" s="43" t="s">
        <v>184</v>
      </c>
      <c r="F193" s="45">
        <v>1170</v>
      </c>
      <c r="G193" s="46">
        <f t="shared" si="13"/>
        <v>97.5</v>
      </c>
    </row>
    <row r="194" spans="2:7" ht="13.5" thickBot="1" x14ac:dyDescent="0.25">
      <c r="B194" s="41" t="s">
        <v>221</v>
      </c>
      <c r="C194" s="39" t="s">
        <v>200</v>
      </c>
      <c r="D194" s="41" t="s">
        <v>182</v>
      </c>
      <c r="E194" s="41" t="s">
        <v>184</v>
      </c>
      <c r="F194" s="47">
        <v>1990</v>
      </c>
      <c r="G194" s="48">
        <f t="shared" si="13"/>
        <v>165.83333333333334</v>
      </c>
    </row>
    <row r="196" spans="2:7" x14ac:dyDescent="0.2">
      <c r="C196" s="44" t="s">
        <v>254</v>
      </c>
    </row>
    <row r="198" spans="2:7" ht="15.75" thickBot="1" x14ac:dyDescent="0.3">
      <c r="C198" s="19">
        <v>2005</v>
      </c>
    </row>
    <row r="199" spans="2:7" x14ac:dyDescent="0.2">
      <c r="B199" s="42"/>
      <c r="C199" s="42"/>
      <c r="D199" s="42" t="s">
        <v>217</v>
      </c>
      <c r="E199" s="42" t="s">
        <v>217</v>
      </c>
      <c r="F199" s="42" t="s">
        <v>15</v>
      </c>
      <c r="G199" s="42" t="s">
        <v>219</v>
      </c>
    </row>
    <row r="200" spans="2:7" ht="13.5" thickBot="1" x14ac:dyDescent="0.25">
      <c r="B200" s="40" t="s">
        <v>215</v>
      </c>
      <c r="C200" s="40" t="s">
        <v>216</v>
      </c>
      <c r="D200" s="40" t="s">
        <v>14</v>
      </c>
      <c r="E200" s="40" t="s">
        <v>151</v>
      </c>
      <c r="F200" s="40" t="s">
        <v>218</v>
      </c>
      <c r="G200" s="40" t="s">
        <v>220</v>
      </c>
    </row>
    <row r="201" spans="2:7" x14ac:dyDescent="0.2">
      <c r="B201" s="43" t="s">
        <v>210</v>
      </c>
      <c r="C201" s="38" t="s">
        <v>258</v>
      </c>
      <c r="D201" s="43" t="s">
        <v>168</v>
      </c>
      <c r="E201" s="43" t="s">
        <v>172</v>
      </c>
      <c r="F201" s="45">
        <v>2443.5</v>
      </c>
      <c r="G201" s="45">
        <f t="shared" ref="G201:G208" si="14">F201/12</f>
        <v>203.625</v>
      </c>
    </row>
    <row r="202" spans="2:7" x14ac:dyDescent="0.2">
      <c r="B202" s="43" t="s">
        <v>211</v>
      </c>
      <c r="C202" s="38" t="s">
        <v>249</v>
      </c>
      <c r="D202" s="43" t="s">
        <v>189</v>
      </c>
      <c r="E202" s="43" t="s">
        <v>186</v>
      </c>
      <c r="F202" s="45">
        <v>2964</v>
      </c>
      <c r="G202" s="46">
        <f t="shared" si="14"/>
        <v>247</v>
      </c>
    </row>
    <row r="203" spans="2:7" x14ac:dyDescent="0.2">
      <c r="B203" s="43" t="s">
        <v>211</v>
      </c>
      <c r="C203" s="38" t="s">
        <v>259</v>
      </c>
      <c r="D203" s="43" t="s">
        <v>189</v>
      </c>
      <c r="E203" s="43" t="s">
        <v>186</v>
      </c>
      <c r="F203" s="45">
        <v>2808</v>
      </c>
      <c r="G203" s="46">
        <f t="shared" si="14"/>
        <v>234</v>
      </c>
    </row>
    <row r="204" spans="2:7" x14ac:dyDescent="0.2">
      <c r="B204" s="43" t="s">
        <v>212</v>
      </c>
      <c r="C204" s="38" t="s">
        <v>260</v>
      </c>
      <c r="D204" s="43" t="s">
        <v>182</v>
      </c>
      <c r="E204" s="43" t="s">
        <v>184</v>
      </c>
      <c r="F204" s="45">
        <v>1776</v>
      </c>
      <c r="G204" s="46">
        <f t="shared" si="14"/>
        <v>148</v>
      </c>
    </row>
    <row r="205" spans="2:7" x14ac:dyDescent="0.2">
      <c r="B205" s="43" t="s">
        <v>212</v>
      </c>
      <c r="C205" s="38" t="s">
        <v>261</v>
      </c>
      <c r="D205" s="43" t="s">
        <v>179</v>
      </c>
      <c r="E205" s="43" t="s">
        <v>181</v>
      </c>
      <c r="F205" s="45">
        <v>1600</v>
      </c>
      <c r="G205" s="46">
        <f t="shared" si="14"/>
        <v>133.33333333333334</v>
      </c>
    </row>
    <row r="206" spans="2:7" x14ac:dyDescent="0.2">
      <c r="B206" s="43" t="s">
        <v>213</v>
      </c>
      <c r="C206" s="38" t="s">
        <v>231</v>
      </c>
      <c r="D206" s="43" t="s">
        <v>198</v>
      </c>
      <c r="E206" s="43" t="s">
        <v>185</v>
      </c>
      <c r="F206" s="45">
        <v>1361</v>
      </c>
      <c r="G206" s="46">
        <f t="shared" si="14"/>
        <v>113.41666666666667</v>
      </c>
    </row>
    <row r="207" spans="2:7" x14ac:dyDescent="0.2">
      <c r="B207" s="43" t="s">
        <v>214</v>
      </c>
      <c r="C207" s="38" t="s">
        <v>262</v>
      </c>
      <c r="D207" s="43" t="s">
        <v>182</v>
      </c>
      <c r="E207" s="43" t="s">
        <v>196</v>
      </c>
      <c r="F207" s="45">
        <v>1140</v>
      </c>
      <c r="G207" s="46">
        <f t="shared" si="14"/>
        <v>95</v>
      </c>
    </row>
    <row r="208" spans="2:7" ht="13.5" thickBot="1" x14ac:dyDescent="0.25">
      <c r="B208" s="41" t="s">
        <v>221</v>
      </c>
      <c r="C208" s="39" t="s">
        <v>263</v>
      </c>
      <c r="D208" s="41" t="s">
        <v>174</v>
      </c>
      <c r="E208" s="41" t="s">
        <v>175</v>
      </c>
      <c r="F208" s="47">
        <v>1660</v>
      </c>
      <c r="G208" s="48">
        <f t="shared" si="14"/>
        <v>138.33333333333334</v>
      </c>
    </row>
    <row r="210" spans="2:7" x14ac:dyDescent="0.2">
      <c r="C210" s="44" t="s">
        <v>254</v>
      </c>
    </row>
    <row r="212" spans="2:7" ht="15.75" thickBot="1" x14ac:dyDescent="0.3">
      <c r="C212" s="19">
        <v>2004</v>
      </c>
    </row>
    <row r="213" spans="2:7" x14ac:dyDescent="0.2">
      <c r="B213" s="42"/>
      <c r="C213" s="42"/>
      <c r="D213" s="42" t="s">
        <v>217</v>
      </c>
      <c r="E213" s="42" t="s">
        <v>217</v>
      </c>
      <c r="F213" s="42" t="s">
        <v>15</v>
      </c>
      <c r="G213" s="42" t="s">
        <v>219</v>
      </c>
    </row>
    <row r="214" spans="2:7" ht="13.5" thickBot="1" x14ac:dyDescent="0.25">
      <c r="B214" s="40" t="s">
        <v>215</v>
      </c>
      <c r="C214" s="40" t="s">
        <v>216</v>
      </c>
      <c r="D214" s="40" t="s">
        <v>14</v>
      </c>
      <c r="E214" s="40" t="s">
        <v>151</v>
      </c>
      <c r="F214" s="40" t="s">
        <v>218</v>
      </c>
      <c r="G214" s="40" t="s">
        <v>220</v>
      </c>
    </row>
    <row r="215" spans="2:7" x14ac:dyDescent="0.2">
      <c r="B215" s="43" t="s">
        <v>210</v>
      </c>
      <c r="C215" s="38" t="s">
        <v>265</v>
      </c>
      <c r="D215" s="43" t="s">
        <v>174</v>
      </c>
      <c r="E215" s="43" t="s">
        <v>172</v>
      </c>
      <c r="F215" s="45">
        <v>3390</v>
      </c>
      <c r="G215" s="45">
        <f t="shared" ref="G215:G222" si="15">F215/12</f>
        <v>282.5</v>
      </c>
    </row>
    <row r="216" spans="2:7" x14ac:dyDescent="0.2">
      <c r="B216" s="43" t="s">
        <v>211</v>
      </c>
      <c r="C216" s="38" t="s">
        <v>266</v>
      </c>
      <c r="D216" s="43" t="s">
        <v>190</v>
      </c>
      <c r="E216" s="43" t="s">
        <v>181</v>
      </c>
      <c r="F216" s="45">
        <v>2403</v>
      </c>
      <c r="G216" s="46">
        <f t="shared" si="15"/>
        <v>200.25</v>
      </c>
    </row>
    <row r="217" spans="2:7" x14ac:dyDescent="0.2">
      <c r="B217" s="43" t="s">
        <v>211</v>
      </c>
      <c r="C217" s="38" t="s">
        <v>259</v>
      </c>
      <c r="D217" s="43" t="s">
        <v>168</v>
      </c>
      <c r="E217" s="43" t="s">
        <v>184</v>
      </c>
      <c r="F217" s="45">
        <v>2573</v>
      </c>
      <c r="G217" s="46">
        <f t="shared" si="15"/>
        <v>214.41666666666666</v>
      </c>
    </row>
    <row r="218" spans="2:7" x14ac:dyDescent="0.2">
      <c r="B218" s="43" t="s">
        <v>212</v>
      </c>
      <c r="C218" s="38" t="s">
        <v>251</v>
      </c>
      <c r="D218" s="43" t="s">
        <v>199</v>
      </c>
      <c r="E218" s="43" t="s">
        <v>175</v>
      </c>
      <c r="F218" s="45">
        <v>2022</v>
      </c>
      <c r="G218" s="46">
        <f t="shared" si="15"/>
        <v>168.5</v>
      </c>
    </row>
    <row r="219" spans="2:7" x14ac:dyDescent="0.2">
      <c r="B219" s="43" t="s">
        <v>212</v>
      </c>
      <c r="C219" s="38" t="s">
        <v>267</v>
      </c>
      <c r="D219" s="43" t="s">
        <v>174</v>
      </c>
      <c r="E219" s="43" t="s">
        <v>172</v>
      </c>
      <c r="F219" s="45">
        <v>1736</v>
      </c>
      <c r="G219" s="46">
        <f t="shared" si="15"/>
        <v>144.66666666666666</v>
      </c>
    </row>
    <row r="220" spans="2:7" x14ac:dyDescent="0.2">
      <c r="B220" s="43" t="s">
        <v>213</v>
      </c>
      <c r="C220" s="38" t="s">
        <v>231</v>
      </c>
      <c r="D220" s="43" t="s">
        <v>174</v>
      </c>
      <c r="E220" s="43" t="s">
        <v>172</v>
      </c>
      <c r="F220" s="45">
        <v>1503</v>
      </c>
      <c r="G220" s="46">
        <f t="shared" si="15"/>
        <v>125.25</v>
      </c>
    </row>
    <row r="221" spans="2:7" x14ac:dyDescent="0.2">
      <c r="B221" s="43" t="s">
        <v>214</v>
      </c>
      <c r="C221" s="38" t="s">
        <v>268</v>
      </c>
      <c r="D221" s="43" t="s">
        <v>168</v>
      </c>
      <c r="E221" s="43" t="s">
        <v>184</v>
      </c>
      <c r="F221" s="45">
        <v>1290</v>
      </c>
      <c r="G221" s="46">
        <f t="shared" si="15"/>
        <v>107.5</v>
      </c>
    </row>
    <row r="222" spans="2:7" ht="13.5" thickBot="1" x14ac:dyDescent="0.25">
      <c r="B222" s="41" t="s">
        <v>221</v>
      </c>
      <c r="C222" s="39" t="s">
        <v>189</v>
      </c>
      <c r="D222" s="41" t="s">
        <v>189</v>
      </c>
      <c r="E222" s="41" t="s">
        <v>186</v>
      </c>
      <c r="F222" s="47">
        <v>1855</v>
      </c>
      <c r="G222" s="48">
        <f t="shared" si="15"/>
        <v>154.58333333333334</v>
      </c>
    </row>
    <row r="224" spans="2:7" x14ac:dyDescent="0.2">
      <c r="C224" s="44" t="s">
        <v>264</v>
      </c>
    </row>
    <row r="226" spans="2:7" ht="15.75" thickBot="1" x14ac:dyDescent="0.3">
      <c r="C226" s="19">
        <v>2003</v>
      </c>
    </row>
    <row r="227" spans="2:7" x14ac:dyDescent="0.2">
      <c r="B227" s="42"/>
      <c r="C227" s="42"/>
      <c r="D227" s="42" t="s">
        <v>217</v>
      </c>
      <c r="E227" s="42" t="s">
        <v>217</v>
      </c>
      <c r="F227" s="42" t="s">
        <v>15</v>
      </c>
      <c r="G227" s="42" t="s">
        <v>219</v>
      </c>
    </row>
    <row r="228" spans="2:7" ht="13.5" thickBot="1" x14ac:dyDescent="0.25">
      <c r="B228" s="40" t="s">
        <v>215</v>
      </c>
      <c r="C228" s="40" t="s">
        <v>216</v>
      </c>
      <c r="D228" s="40" t="s">
        <v>14</v>
      </c>
      <c r="E228" s="40" t="s">
        <v>151</v>
      </c>
      <c r="F228" s="40" t="s">
        <v>218</v>
      </c>
      <c r="G228" s="40" t="s">
        <v>220</v>
      </c>
    </row>
    <row r="229" spans="2:7" x14ac:dyDescent="0.2">
      <c r="B229" s="43" t="s">
        <v>210</v>
      </c>
      <c r="C229" s="38" t="s">
        <v>265</v>
      </c>
      <c r="D229" s="43" t="s">
        <v>179</v>
      </c>
      <c r="E229" s="43" t="s">
        <v>172</v>
      </c>
      <c r="F229" s="45">
        <v>2403</v>
      </c>
      <c r="G229" s="45">
        <f t="shared" ref="G229:G236" si="16">F229/12</f>
        <v>200.25</v>
      </c>
    </row>
    <row r="230" spans="2:7" x14ac:dyDescent="0.2">
      <c r="B230" s="43" t="s">
        <v>211</v>
      </c>
      <c r="C230" s="38" t="s">
        <v>270</v>
      </c>
      <c r="D230" s="43" t="s">
        <v>179</v>
      </c>
      <c r="E230" s="43" t="s">
        <v>172</v>
      </c>
      <c r="F230" s="45">
        <v>2561</v>
      </c>
      <c r="G230" s="46">
        <f t="shared" si="16"/>
        <v>213.41666666666666</v>
      </c>
    </row>
    <row r="231" spans="2:7" x14ac:dyDescent="0.2">
      <c r="B231" s="43" t="s">
        <v>211</v>
      </c>
      <c r="C231" s="38" t="s">
        <v>271</v>
      </c>
      <c r="D231" s="43" t="s">
        <v>178</v>
      </c>
      <c r="E231" s="43" t="s">
        <v>185</v>
      </c>
      <c r="F231" s="45">
        <v>2756</v>
      </c>
      <c r="G231" s="46">
        <f t="shared" si="16"/>
        <v>229.66666666666666</v>
      </c>
    </row>
    <row r="232" spans="2:7" x14ac:dyDescent="0.2">
      <c r="B232" s="43" t="s">
        <v>212</v>
      </c>
      <c r="C232" s="38" t="s">
        <v>235</v>
      </c>
      <c r="D232" s="43" t="s">
        <v>274</v>
      </c>
      <c r="E232" s="43" t="s">
        <v>192</v>
      </c>
      <c r="F232" s="45">
        <v>1915</v>
      </c>
      <c r="G232" s="46">
        <f t="shared" si="16"/>
        <v>159.58333333333334</v>
      </c>
    </row>
    <row r="233" spans="2:7" x14ac:dyDescent="0.2">
      <c r="B233" s="43" t="s">
        <v>212</v>
      </c>
      <c r="C233" s="38" t="s">
        <v>272</v>
      </c>
      <c r="D233" s="43" t="s">
        <v>166</v>
      </c>
      <c r="E233" s="43" t="s">
        <v>184</v>
      </c>
      <c r="F233" s="45">
        <v>1992</v>
      </c>
      <c r="G233" s="46">
        <f t="shared" si="16"/>
        <v>166</v>
      </c>
    </row>
    <row r="234" spans="2:7" x14ac:dyDescent="0.2">
      <c r="B234" s="43" t="s">
        <v>213</v>
      </c>
      <c r="C234" s="38" t="s">
        <v>245</v>
      </c>
      <c r="D234" s="43" t="s">
        <v>166</v>
      </c>
      <c r="E234" s="43" t="s">
        <v>184</v>
      </c>
      <c r="F234" s="45">
        <v>1110</v>
      </c>
      <c r="G234" s="46">
        <f t="shared" si="16"/>
        <v>92.5</v>
      </c>
    </row>
    <row r="235" spans="2:7" x14ac:dyDescent="0.2">
      <c r="B235" s="43" t="s">
        <v>214</v>
      </c>
      <c r="C235" s="38" t="s">
        <v>273</v>
      </c>
      <c r="D235" s="43" t="s">
        <v>166</v>
      </c>
      <c r="E235" s="43" t="s">
        <v>184</v>
      </c>
      <c r="F235" s="45">
        <v>1270</v>
      </c>
      <c r="G235" s="46">
        <f t="shared" si="16"/>
        <v>105.83333333333333</v>
      </c>
    </row>
    <row r="236" spans="2:7" ht="13.5" thickBot="1" x14ac:dyDescent="0.25">
      <c r="B236" s="41" t="s">
        <v>221</v>
      </c>
      <c r="C236" s="39" t="s">
        <v>194</v>
      </c>
      <c r="D236" s="41" t="s">
        <v>177</v>
      </c>
      <c r="E236" s="41" t="s">
        <v>175</v>
      </c>
      <c r="F236" s="47">
        <v>1710</v>
      </c>
      <c r="G236" s="48">
        <f t="shared" si="16"/>
        <v>142.5</v>
      </c>
    </row>
    <row r="238" spans="2:7" x14ac:dyDescent="0.2">
      <c r="C238" s="44" t="s">
        <v>269</v>
      </c>
    </row>
    <row r="240" spans="2:7" ht="15.75" thickBot="1" x14ac:dyDescent="0.3">
      <c r="C240" s="19">
        <v>2002</v>
      </c>
    </row>
    <row r="241" spans="2:7" x14ac:dyDescent="0.2">
      <c r="B241" s="42"/>
      <c r="C241" s="42"/>
      <c r="D241" s="42" t="s">
        <v>217</v>
      </c>
      <c r="E241" s="42" t="s">
        <v>217</v>
      </c>
      <c r="F241" s="42" t="s">
        <v>15</v>
      </c>
      <c r="G241" s="42" t="s">
        <v>219</v>
      </c>
    </row>
    <row r="242" spans="2:7" ht="13.5" thickBot="1" x14ac:dyDescent="0.25">
      <c r="B242" s="40" t="s">
        <v>215</v>
      </c>
      <c r="C242" s="40" t="s">
        <v>216</v>
      </c>
      <c r="D242" s="40" t="s">
        <v>14</v>
      </c>
      <c r="E242" s="40" t="s">
        <v>151</v>
      </c>
      <c r="F242" s="40" t="s">
        <v>218</v>
      </c>
      <c r="G242" s="40" t="s">
        <v>220</v>
      </c>
    </row>
    <row r="243" spans="2:7" x14ac:dyDescent="0.2">
      <c r="B243" s="43" t="s">
        <v>210</v>
      </c>
      <c r="C243" s="38" t="s">
        <v>276</v>
      </c>
      <c r="D243" s="43" t="s">
        <v>274</v>
      </c>
      <c r="E243" s="43" t="s">
        <v>173</v>
      </c>
      <c r="F243" s="45">
        <v>2884</v>
      </c>
      <c r="G243" s="46">
        <f t="shared" ref="G243:G250" si="17">F243/12</f>
        <v>240.33333333333334</v>
      </c>
    </row>
    <row r="244" spans="2:7" x14ac:dyDescent="0.2">
      <c r="B244" s="43" t="s">
        <v>211</v>
      </c>
      <c r="C244" s="38" t="s">
        <v>249</v>
      </c>
      <c r="D244" s="43" t="s">
        <v>274</v>
      </c>
      <c r="E244" s="43" t="s">
        <v>173</v>
      </c>
      <c r="F244" s="45">
        <v>2508</v>
      </c>
      <c r="G244" s="46">
        <f t="shared" si="17"/>
        <v>209</v>
      </c>
    </row>
    <row r="245" spans="2:7" x14ac:dyDescent="0.2">
      <c r="B245" s="43" t="s">
        <v>211</v>
      </c>
      <c r="C245" s="38" t="s">
        <v>271</v>
      </c>
      <c r="D245" s="43" t="s">
        <v>188</v>
      </c>
      <c r="E245" s="43" t="s">
        <v>186</v>
      </c>
      <c r="F245" s="45">
        <v>3276</v>
      </c>
      <c r="G245" s="46">
        <f t="shared" si="17"/>
        <v>273</v>
      </c>
    </row>
    <row r="246" spans="2:7" x14ac:dyDescent="0.2">
      <c r="B246" s="43" t="s">
        <v>212</v>
      </c>
      <c r="C246" s="38" t="s">
        <v>277</v>
      </c>
      <c r="D246" s="43" t="s">
        <v>189</v>
      </c>
      <c r="E246" s="43" t="s">
        <v>181</v>
      </c>
      <c r="F246" s="45">
        <v>1826</v>
      </c>
      <c r="G246" s="46">
        <f t="shared" si="17"/>
        <v>152.16666666666666</v>
      </c>
    </row>
    <row r="247" spans="2:7" x14ac:dyDescent="0.2">
      <c r="B247" s="43" t="s">
        <v>212</v>
      </c>
      <c r="C247" s="38" t="s">
        <v>278</v>
      </c>
      <c r="D247" s="43" t="s">
        <v>169</v>
      </c>
      <c r="E247" s="43" t="s">
        <v>184</v>
      </c>
      <c r="F247" s="45">
        <v>1944</v>
      </c>
      <c r="G247" s="46">
        <f t="shared" si="17"/>
        <v>162</v>
      </c>
    </row>
    <row r="248" spans="2:7" x14ac:dyDescent="0.2">
      <c r="B248" s="43" t="s">
        <v>213</v>
      </c>
      <c r="C248" s="38" t="s">
        <v>245</v>
      </c>
      <c r="D248" s="43" t="s">
        <v>279</v>
      </c>
      <c r="E248" s="43" t="s">
        <v>175</v>
      </c>
      <c r="F248" s="45">
        <v>997</v>
      </c>
      <c r="G248" s="46">
        <f t="shared" si="17"/>
        <v>83.083333333333329</v>
      </c>
    </row>
    <row r="249" spans="2:7" x14ac:dyDescent="0.2">
      <c r="B249" s="43" t="s">
        <v>214</v>
      </c>
      <c r="C249" s="38" t="s">
        <v>223</v>
      </c>
      <c r="D249" s="43" t="s">
        <v>169</v>
      </c>
      <c r="E249" s="43" t="s">
        <v>184</v>
      </c>
      <c r="F249" s="45">
        <v>1070</v>
      </c>
      <c r="G249" s="46">
        <f t="shared" si="17"/>
        <v>89.166666666666671</v>
      </c>
    </row>
    <row r="250" spans="2:7" ht="13.5" thickBot="1" x14ac:dyDescent="0.25">
      <c r="B250" s="41" t="s">
        <v>221</v>
      </c>
      <c r="C250" s="39" t="s">
        <v>191</v>
      </c>
      <c r="D250" s="41" t="s">
        <v>274</v>
      </c>
      <c r="E250" s="41" t="s">
        <v>173</v>
      </c>
      <c r="F250" s="47">
        <v>1410</v>
      </c>
      <c r="G250" s="48">
        <f t="shared" si="17"/>
        <v>117.5</v>
      </c>
    </row>
    <row r="252" spans="2:7" x14ac:dyDescent="0.2">
      <c r="C252" s="44" t="s">
        <v>275</v>
      </c>
    </row>
    <row r="254" spans="2:7" ht="15.75" thickBot="1" x14ac:dyDescent="0.3">
      <c r="C254" s="19">
        <v>2001</v>
      </c>
    </row>
    <row r="255" spans="2:7" x14ac:dyDescent="0.2">
      <c r="B255" s="42"/>
      <c r="C255" s="42"/>
      <c r="D255" s="42" t="s">
        <v>217</v>
      </c>
      <c r="E255" s="42" t="s">
        <v>217</v>
      </c>
      <c r="F255" s="42" t="s">
        <v>15</v>
      </c>
      <c r="G255" s="42" t="s">
        <v>219</v>
      </c>
    </row>
    <row r="256" spans="2:7" ht="13.5" thickBot="1" x14ac:dyDescent="0.25">
      <c r="B256" s="40" t="s">
        <v>215</v>
      </c>
      <c r="C256" s="40" t="s">
        <v>216</v>
      </c>
      <c r="D256" s="40" t="s">
        <v>14</v>
      </c>
      <c r="E256" s="40" t="s">
        <v>151</v>
      </c>
      <c r="F256" s="40" t="s">
        <v>218</v>
      </c>
      <c r="G256" s="40" t="s">
        <v>220</v>
      </c>
    </row>
    <row r="257" spans="2:7" x14ac:dyDescent="0.2">
      <c r="B257" s="43" t="s">
        <v>210</v>
      </c>
      <c r="C257" s="38" t="s">
        <v>265</v>
      </c>
      <c r="D257" s="43" t="s">
        <v>174</v>
      </c>
      <c r="E257" s="43" t="s">
        <v>172</v>
      </c>
      <c r="F257" s="45">
        <v>3060.5</v>
      </c>
      <c r="G257" s="46">
        <f t="shared" ref="G257:G264" si="18">F257/12</f>
        <v>255.04166666666666</v>
      </c>
    </row>
    <row r="258" spans="2:7" x14ac:dyDescent="0.2">
      <c r="B258" s="43" t="s">
        <v>211</v>
      </c>
      <c r="C258" s="38" t="s">
        <v>280</v>
      </c>
      <c r="D258" s="43" t="s">
        <v>195</v>
      </c>
      <c r="E258" s="43" t="s">
        <v>184</v>
      </c>
      <c r="F258" s="45">
        <v>2793</v>
      </c>
      <c r="G258" s="46">
        <f t="shared" si="18"/>
        <v>232.75</v>
      </c>
    </row>
    <row r="259" spans="2:7" x14ac:dyDescent="0.2">
      <c r="B259" s="43" t="s">
        <v>211</v>
      </c>
      <c r="C259" s="38" t="s">
        <v>271</v>
      </c>
      <c r="D259" s="43" t="s">
        <v>177</v>
      </c>
      <c r="E259" s="43" t="s">
        <v>186</v>
      </c>
      <c r="F259" s="45">
        <v>2271</v>
      </c>
      <c r="G259" s="46">
        <f t="shared" si="18"/>
        <v>189.25</v>
      </c>
    </row>
    <row r="260" spans="2:7" x14ac:dyDescent="0.2">
      <c r="B260" s="43" t="s">
        <v>212</v>
      </c>
      <c r="C260" s="38" t="s">
        <v>277</v>
      </c>
      <c r="D260" s="43" t="s">
        <v>178</v>
      </c>
      <c r="E260" s="43" t="s">
        <v>181</v>
      </c>
      <c r="F260" s="45">
        <v>1990</v>
      </c>
      <c r="G260" s="46">
        <f t="shared" si="18"/>
        <v>165.83333333333334</v>
      </c>
    </row>
    <row r="261" spans="2:7" x14ac:dyDescent="0.2">
      <c r="B261" s="43" t="s">
        <v>212</v>
      </c>
      <c r="C261" s="38" t="s">
        <v>251</v>
      </c>
      <c r="D261" s="43" t="s">
        <v>174</v>
      </c>
      <c r="E261" s="43" t="s">
        <v>172</v>
      </c>
      <c r="F261" s="45">
        <v>1962</v>
      </c>
      <c r="G261" s="46">
        <f t="shared" si="18"/>
        <v>163.5</v>
      </c>
    </row>
    <row r="262" spans="2:7" x14ac:dyDescent="0.2">
      <c r="B262" s="43" t="s">
        <v>213</v>
      </c>
      <c r="C262" s="38" t="s">
        <v>281</v>
      </c>
      <c r="D262" s="43" t="s">
        <v>194</v>
      </c>
      <c r="E262" s="43" t="s">
        <v>173</v>
      </c>
      <c r="F262" s="45">
        <v>910</v>
      </c>
      <c r="G262" s="46">
        <f t="shared" si="18"/>
        <v>75.833333333333329</v>
      </c>
    </row>
    <row r="263" spans="2:7" x14ac:dyDescent="0.2">
      <c r="B263" s="43" t="s">
        <v>214</v>
      </c>
      <c r="C263" s="38" t="s">
        <v>282</v>
      </c>
      <c r="D263" s="43" t="s">
        <v>178</v>
      </c>
      <c r="E263" s="43" t="s">
        <v>181</v>
      </c>
      <c r="F263" s="45">
        <v>1280</v>
      </c>
      <c r="G263" s="46">
        <f t="shared" si="18"/>
        <v>106.66666666666667</v>
      </c>
    </row>
    <row r="264" spans="2:7" ht="13.5" thickBot="1" x14ac:dyDescent="0.25">
      <c r="B264" s="41" t="s">
        <v>221</v>
      </c>
      <c r="C264" s="39" t="s">
        <v>191</v>
      </c>
      <c r="D264" s="41" t="s">
        <v>174</v>
      </c>
      <c r="E264" s="41" t="s">
        <v>172</v>
      </c>
      <c r="F264" s="47">
        <v>1720</v>
      </c>
      <c r="G264" s="48">
        <f t="shared" si="18"/>
        <v>143.33333333333334</v>
      </c>
    </row>
    <row r="266" spans="2:7" x14ac:dyDescent="0.2">
      <c r="C266" s="44" t="s">
        <v>264</v>
      </c>
    </row>
    <row r="268" spans="2:7" ht="15.75" thickBot="1" x14ac:dyDescent="0.3">
      <c r="C268" s="19">
        <v>2000</v>
      </c>
    </row>
    <row r="269" spans="2:7" x14ac:dyDescent="0.2">
      <c r="B269" s="42"/>
      <c r="C269" s="42"/>
      <c r="D269" s="42" t="s">
        <v>217</v>
      </c>
      <c r="E269" s="42" t="s">
        <v>217</v>
      </c>
      <c r="F269" s="42" t="s">
        <v>15</v>
      </c>
      <c r="G269" s="42" t="s">
        <v>219</v>
      </c>
    </row>
    <row r="270" spans="2:7" ht="13.5" thickBot="1" x14ac:dyDescent="0.25">
      <c r="B270" s="40" t="s">
        <v>215</v>
      </c>
      <c r="C270" s="40" t="s">
        <v>216</v>
      </c>
      <c r="D270" s="40" t="s">
        <v>14</v>
      </c>
      <c r="E270" s="40" t="s">
        <v>151</v>
      </c>
      <c r="F270" s="40" t="s">
        <v>218</v>
      </c>
      <c r="G270" s="40" t="s">
        <v>220</v>
      </c>
    </row>
    <row r="271" spans="2:7" x14ac:dyDescent="0.2">
      <c r="B271" s="43" t="s">
        <v>210</v>
      </c>
      <c r="C271" s="38" t="s">
        <v>284</v>
      </c>
      <c r="D271" s="43" t="s">
        <v>174</v>
      </c>
      <c r="E271" s="43" t="s">
        <v>288</v>
      </c>
      <c r="F271" s="45">
        <v>2988</v>
      </c>
      <c r="G271" s="45">
        <f t="shared" ref="G271:G278" si="19">F271/12</f>
        <v>249</v>
      </c>
    </row>
    <row r="272" spans="2:7" x14ac:dyDescent="0.2">
      <c r="B272" s="43" t="s">
        <v>211</v>
      </c>
      <c r="C272" s="38" t="s">
        <v>285</v>
      </c>
      <c r="D272" s="43" t="s">
        <v>178</v>
      </c>
      <c r="E272" s="43" t="s">
        <v>181</v>
      </c>
      <c r="F272" s="45">
        <v>2601</v>
      </c>
      <c r="G272" s="46">
        <f t="shared" si="19"/>
        <v>216.75</v>
      </c>
    </row>
    <row r="273" spans="2:7" x14ac:dyDescent="0.2">
      <c r="B273" s="43" t="s">
        <v>211</v>
      </c>
      <c r="C273" s="38" t="s">
        <v>280</v>
      </c>
      <c r="D273" s="43" t="s">
        <v>194</v>
      </c>
      <c r="E273" s="43" t="s">
        <v>173</v>
      </c>
      <c r="F273" s="45">
        <v>2430</v>
      </c>
      <c r="G273" s="46">
        <f t="shared" si="19"/>
        <v>202.5</v>
      </c>
    </row>
    <row r="274" spans="2:7" x14ac:dyDescent="0.2">
      <c r="B274" s="43" t="s">
        <v>212</v>
      </c>
      <c r="C274" s="38" t="s">
        <v>235</v>
      </c>
      <c r="D274" s="43" t="s">
        <v>195</v>
      </c>
      <c r="E274" s="43" t="s">
        <v>184</v>
      </c>
      <c r="F274" s="45">
        <v>1899</v>
      </c>
      <c r="G274" s="46">
        <f t="shared" si="19"/>
        <v>158.25</v>
      </c>
    </row>
    <row r="275" spans="2:7" x14ac:dyDescent="0.2">
      <c r="B275" s="43" t="s">
        <v>212</v>
      </c>
      <c r="C275" s="38" t="s">
        <v>286</v>
      </c>
      <c r="D275" s="43" t="s">
        <v>182</v>
      </c>
      <c r="E275" s="43" t="s">
        <v>175</v>
      </c>
      <c r="F275" s="45">
        <v>1948</v>
      </c>
      <c r="G275" s="46">
        <f t="shared" si="19"/>
        <v>162.33333333333334</v>
      </c>
    </row>
    <row r="276" spans="2:7" x14ac:dyDescent="0.2">
      <c r="B276" s="43" t="s">
        <v>213</v>
      </c>
      <c r="C276" s="38" t="s">
        <v>245</v>
      </c>
      <c r="D276" s="43" t="s">
        <v>195</v>
      </c>
      <c r="E276" s="43" t="s">
        <v>196</v>
      </c>
      <c r="F276" s="45">
        <v>1188</v>
      </c>
      <c r="G276" s="46">
        <f t="shared" si="19"/>
        <v>99</v>
      </c>
    </row>
    <row r="277" spans="2:7" x14ac:dyDescent="0.2">
      <c r="B277" s="43" t="s">
        <v>214</v>
      </c>
      <c r="C277" s="38" t="s">
        <v>287</v>
      </c>
      <c r="D277" s="43" t="s">
        <v>174</v>
      </c>
      <c r="E277" s="43" t="s">
        <v>288</v>
      </c>
      <c r="F277" s="45">
        <v>1200</v>
      </c>
      <c r="G277" s="46">
        <f t="shared" si="19"/>
        <v>100</v>
      </c>
    </row>
    <row r="278" spans="2:7" ht="13.5" thickBot="1" x14ac:dyDescent="0.25">
      <c r="B278" s="41" t="s">
        <v>221</v>
      </c>
      <c r="C278" s="39" t="s">
        <v>191</v>
      </c>
      <c r="D278" s="41" t="s">
        <v>182</v>
      </c>
      <c r="E278" s="41" t="s">
        <v>175</v>
      </c>
      <c r="F278" s="47">
        <v>1910</v>
      </c>
      <c r="G278" s="48">
        <f t="shared" si="19"/>
        <v>159.16666666666666</v>
      </c>
    </row>
    <row r="280" spans="2:7" x14ac:dyDescent="0.2">
      <c r="C280" s="44" t="s">
        <v>283</v>
      </c>
    </row>
    <row r="282" spans="2:7" ht="15.75" thickBot="1" x14ac:dyDescent="0.3">
      <c r="C282" s="19">
        <v>1999</v>
      </c>
    </row>
    <row r="283" spans="2:7" x14ac:dyDescent="0.2">
      <c r="B283" s="42"/>
      <c r="C283" s="42"/>
      <c r="D283" s="42" t="s">
        <v>217</v>
      </c>
      <c r="E283" s="42" t="s">
        <v>217</v>
      </c>
      <c r="F283" s="42" t="s">
        <v>15</v>
      </c>
      <c r="G283" s="42" t="s">
        <v>219</v>
      </c>
    </row>
    <row r="284" spans="2:7" ht="13.5" thickBot="1" x14ac:dyDescent="0.25">
      <c r="B284" s="40" t="s">
        <v>215</v>
      </c>
      <c r="C284" s="40" t="s">
        <v>216</v>
      </c>
      <c r="D284" s="40" t="s">
        <v>14</v>
      </c>
      <c r="E284" s="40" t="s">
        <v>151</v>
      </c>
      <c r="F284" s="40" t="s">
        <v>218</v>
      </c>
      <c r="G284" s="40" t="s">
        <v>220</v>
      </c>
    </row>
    <row r="285" spans="2:7" x14ac:dyDescent="0.2">
      <c r="B285" s="43" t="s">
        <v>210</v>
      </c>
      <c r="C285" s="38" t="s">
        <v>289</v>
      </c>
      <c r="D285" s="43" t="s">
        <v>191</v>
      </c>
      <c r="E285" s="43" t="s">
        <v>192</v>
      </c>
      <c r="F285" s="45">
        <v>2189</v>
      </c>
      <c r="G285" s="45">
        <f t="shared" ref="G285:G292" si="20">F285/12</f>
        <v>182.41666666666666</v>
      </c>
    </row>
    <row r="286" spans="2:7" x14ac:dyDescent="0.2">
      <c r="B286" s="43" t="s">
        <v>211</v>
      </c>
      <c r="C286" s="38" t="s">
        <v>285</v>
      </c>
      <c r="D286" s="43" t="s">
        <v>190</v>
      </c>
      <c r="E286" s="43" t="s">
        <v>184</v>
      </c>
      <c r="F286" s="45">
        <v>2334</v>
      </c>
      <c r="G286" s="46">
        <f t="shared" si="20"/>
        <v>194.5</v>
      </c>
    </row>
    <row r="287" spans="2:7" x14ac:dyDescent="0.2">
      <c r="B287" s="43" t="s">
        <v>211</v>
      </c>
      <c r="C287" s="38" t="s">
        <v>280</v>
      </c>
      <c r="D287" s="43" t="s">
        <v>188</v>
      </c>
      <c r="E287" s="43" t="s">
        <v>175</v>
      </c>
      <c r="F287" s="45">
        <v>2130</v>
      </c>
      <c r="G287" s="46">
        <f t="shared" si="20"/>
        <v>177.5</v>
      </c>
    </row>
    <row r="288" spans="2:7" x14ac:dyDescent="0.2">
      <c r="B288" s="43" t="s">
        <v>212</v>
      </c>
      <c r="C288" s="38" t="s">
        <v>290</v>
      </c>
      <c r="D288" s="43" t="s">
        <v>190</v>
      </c>
      <c r="E288" s="43" t="s">
        <v>184</v>
      </c>
      <c r="F288" s="45">
        <v>1756</v>
      </c>
      <c r="G288" s="46">
        <f t="shared" si="20"/>
        <v>146.33333333333334</v>
      </c>
    </row>
    <row r="289" spans="2:7" x14ac:dyDescent="0.2">
      <c r="B289" s="43" t="s">
        <v>212</v>
      </c>
      <c r="C289" s="38" t="s">
        <v>277</v>
      </c>
      <c r="D289" s="43" t="s">
        <v>179</v>
      </c>
      <c r="E289" s="43" t="s">
        <v>186</v>
      </c>
      <c r="F289" s="45">
        <v>1742</v>
      </c>
      <c r="G289" s="46">
        <f t="shared" si="20"/>
        <v>145.16666666666666</v>
      </c>
    </row>
    <row r="290" spans="2:7" x14ac:dyDescent="0.2">
      <c r="B290" s="43" t="s">
        <v>213</v>
      </c>
      <c r="C290" s="38" t="s">
        <v>291</v>
      </c>
      <c r="D290" s="43" t="s">
        <v>166</v>
      </c>
      <c r="E290" s="43" t="s">
        <v>295</v>
      </c>
      <c r="F290" s="45">
        <v>885</v>
      </c>
      <c r="G290" s="46">
        <f t="shared" si="20"/>
        <v>73.75</v>
      </c>
    </row>
    <row r="291" spans="2:7" x14ac:dyDescent="0.2">
      <c r="B291" s="43" t="s">
        <v>214</v>
      </c>
      <c r="C291" s="38" t="s">
        <v>292</v>
      </c>
      <c r="D291" s="43" t="s">
        <v>191</v>
      </c>
      <c r="E291" s="43" t="s">
        <v>192</v>
      </c>
      <c r="F291" s="45">
        <v>1090</v>
      </c>
      <c r="G291" s="46">
        <f t="shared" si="20"/>
        <v>90.833333333333329</v>
      </c>
    </row>
    <row r="292" spans="2:7" ht="13.5" thickBot="1" x14ac:dyDescent="0.25">
      <c r="B292" s="41" t="s">
        <v>221</v>
      </c>
      <c r="C292" s="39" t="s">
        <v>293</v>
      </c>
      <c r="D292" s="41" t="s">
        <v>179</v>
      </c>
      <c r="E292" s="41" t="s">
        <v>186</v>
      </c>
      <c r="F292" s="47">
        <v>1740</v>
      </c>
      <c r="G292" s="48">
        <f t="shared" si="20"/>
        <v>145</v>
      </c>
    </row>
    <row r="294" spans="2:7" x14ac:dyDescent="0.2">
      <c r="C294" s="44" t="s">
        <v>294</v>
      </c>
    </row>
    <row r="296" spans="2:7" ht="15.75" thickBot="1" x14ac:dyDescent="0.3">
      <c r="C296" s="19">
        <v>1998</v>
      </c>
    </row>
    <row r="297" spans="2:7" x14ac:dyDescent="0.2">
      <c r="B297" s="42"/>
      <c r="C297" s="42"/>
      <c r="D297" s="42" t="s">
        <v>217</v>
      </c>
      <c r="E297" s="42" t="s">
        <v>217</v>
      </c>
      <c r="F297" s="42" t="s">
        <v>15</v>
      </c>
      <c r="G297" s="42" t="s">
        <v>219</v>
      </c>
    </row>
    <row r="298" spans="2:7" ht="13.5" thickBot="1" x14ac:dyDescent="0.25">
      <c r="B298" s="40" t="s">
        <v>215</v>
      </c>
      <c r="C298" s="40" t="s">
        <v>216</v>
      </c>
      <c r="D298" s="40" t="s">
        <v>14</v>
      </c>
      <c r="E298" s="40" t="s">
        <v>151</v>
      </c>
      <c r="F298" s="40" t="s">
        <v>218</v>
      </c>
      <c r="G298" s="40" t="s">
        <v>220</v>
      </c>
    </row>
    <row r="299" spans="2:7" x14ac:dyDescent="0.2">
      <c r="B299" s="43" t="s">
        <v>210</v>
      </c>
      <c r="C299" s="38" t="s">
        <v>297</v>
      </c>
      <c r="D299" s="43" t="s">
        <v>187</v>
      </c>
      <c r="E299" s="43" t="s">
        <v>173</v>
      </c>
      <c r="F299" s="45">
        <v>3169</v>
      </c>
      <c r="G299" s="46">
        <f t="shared" ref="G299:G306" si="21">F299/12</f>
        <v>264.08333333333331</v>
      </c>
    </row>
    <row r="300" spans="2:7" x14ac:dyDescent="0.2">
      <c r="B300" s="43" t="s">
        <v>211</v>
      </c>
      <c r="C300" s="38" t="s">
        <v>298</v>
      </c>
      <c r="D300" s="43" t="s">
        <v>166</v>
      </c>
      <c r="E300" s="43" t="s">
        <v>185</v>
      </c>
      <c r="F300" s="45">
        <v>2796</v>
      </c>
      <c r="G300" s="46">
        <f t="shared" si="21"/>
        <v>233</v>
      </c>
    </row>
    <row r="301" spans="2:7" x14ac:dyDescent="0.2">
      <c r="B301" s="43" t="s">
        <v>211</v>
      </c>
      <c r="C301" s="38" t="s">
        <v>299</v>
      </c>
      <c r="D301" s="43" t="s">
        <v>179</v>
      </c>
      <c r="E301" s="43" t="s">
        <v>186</v>
      </c>
      <c r="F301" s="45">
        <v>2315</v>
      </c>
      <c r="G301" s="46">
        <f t="shared" si="21"/>
        <v>192.91666666666666</v>
      </c>
    </row>
    <row r="302" spans="2:7" x14ac:dyDescent="0.2">
      <c r="B302" s="43" t="s">
        <v>212</v>
      </c>
      <c r="C302" s="38" t="s">
        <v>300</v>
      </c>
      <c r="D302" s="43" t="s">
        <v>190</v>
      </c>
      <c r="E302" s="43" t="s">
        <v>184</v>
      </c>
      <c r="F302" s="45">
        <v>1645</v>
      </c>
      <c r="G302" s="46">
        <f t="shared" si="21"/>
        <v>137.08333333333334</v>
      </c>
    </row>
    <row r="303" spans="2:7" x14ac:dyDescent="0.2">
      <c r="B303" s="43" t="s">
        <v>212</v>
      </c>
      <c r="C303" s="38" t="s">
        <v>251</v>
      </c>
      <c r="D303" s="43" t="s">
        <v>187</v>
      </c>
      <c r="E303" s="43" t="s">
        <v>173</v>
      </c>
      <c r="F303" s="45">
        <v>1601</v>
      </c>
      <c r="G303" s="46">
        <f t="shared" si="21"/>
        <v>133.41666666666666</v>
      </c>
    </row>
    <row r="304" spans="2:7" x14ac:dyDescent="0.2">
      <c r="B304" s="43" t="s">
        <v>213</v>
      </c>
      <c r="C304" s="38" t="s">
        <v>281</v>
      </c>
      <c r="D304" s="43" t="s">
        <v>179</v>
      </c>
      <c r="E304" s="43" t="s">
        <v>186</v>
      </c>
      <c r="F304" s="45">
        <v>926</v>
      </c>
      <c r="G304" s="46">
        <f t="shared" si="21"/>
        <v>77.166666666666671</v>
      </c>
    </row>
    <row r="305" spans="2:7" x14ac:dyDescent="0.2">
      <c r="B305" s="43" t="s">
        <v>214</v>
      </c>
      <c r="C305" s="38" t="s">
        <v>301</v>
      </c>
      <c r="D305" s="43" t="s">
        <v>187</v>
      </c>
      <c r="E305" s="43" t="s">
        <v>173</v>
      </c>
      <c r="F305" s="45">
        <v>1100</v>
      </c>
      <c r="G305" s="46">
        <f t="shared" si="21"/>
        <v>91.666666666666671</v>
      </c>
    </row>
    <row r="306" spans="2:7" ht="13.5" thickBot="1" x14ac:dyDescent="0.25">
      <c r="B306" s="41" t="s">
        <v>221</v>
      </c>
      <c r="C306" s="39" t="s">
        <v>177</v>
      </c>
      <c r="D306" s="41" t="s">
        <v>168</v>
      </c>
      <c r="E306" s="41" t="s">
        <v>181</v>
      </c>
      <c r="F306" s="47">
        <v>1660</v>
      </c>
      <c r="G306" s="48">
        <f t="shared" si="21"/>
        <v>138.33333333333334</v>
      </c>
    </row>
    <row r="308" spans="2:7" x14ac:dyDescent="0.2">
      <c r="C308" s="44" t="s">
        <v>296</v>
      </c>
    </row>
  </sheetData>
  <mergeCells count="1">
    <mergeCell ref="B3:G3"/>
  </mergeCells>
  <phoneticPr fontId="7" type="noConversion"/>
  <printOptions horizontalCentered="1"/>
  <pageMargins left="0.25" right="0.25" top="0.25" bottom="0" header="0.5" footer="0.5"/>
  <pageSetup scale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workbookViewId="0">
      <selection activeCell="F29" sqref="F29"/>
    </sheetView>
  </sheetViews>
  <sheetFormatPr defaultRowHeight="12.75" x14ac:dyDescent="0.2"/>
  <cols>
    <col min="1" max="1" width="2.5703125" customWidth="1"/>
    <col min="2" max="2" width="15.85546875" style="49" customWidth="1"/>
    <col min="3" max="3" width="11.5703125" style="2" customWidth="1"/>
    <col min="4" max="4" width="29.5703125" style="2" customWidth="1"/>
    <col min="5" max="5" width="13.28515625" style="2" customWidth="1"/>
    <col min="6" max="6" width="14.5703125" style="2" customWidth="1"/>
    <col min="7" max="7" width="13.85546875" style="2" customWidth="1"/>
    <col min="8" max="8" width="14.7109375" style="2" customWidth="1"/>
    <col min="9" max="9" width="10.28515625" style="2" customWidth="1"/>
    <col min="10" max="10" width="11.5703125" style="2" customWidth="1"/>
  </cols>
  <sheetData>
    <row r="2" spans="2:10" ht="23.25" x14ac:dyDescent="0.35">
      <c r="B2" s="137" t="s">
        <v>305</v>
      </c>
      <c r="C2" s="137"/>
      <c r="D2" s="137"/>
      <c r="E2" s="137"/>
      <c r="F2" s="137"/>
      <c r="G2" s="137"/>
      <c r="H2" s="137"/>
      <c r="I2" s="137"/>
      <c r="J2" s="137"/>
    </row>
    <row r="3" spans="2:10" s="50" customFormat="1" ht="15.75" thickBot="1" x14ac:dyDescent="0.25">
      <c r="C3" s="52"/>
      <c r="D3" s="52"/>
      <c r="E3" s="52"/>
      <c r="F3" s="52"/>
      <c r="G3" s="52"/>
      <c r="H3" s="52"/>
      <c r="I3" s="52"/>
      <c r="J3" s="52"/>
    </row>
    <row r="4" spans="2:10" s="50" customFormat="1" ht="24" customHeight="1" x14ac:dyDescent="0.25">
      <c r="B4" s="53" t="s">
        <v>151</v>
      </c>
      <c r="C4" s="54" t="s">
        <v>210</v>
      </c>
      <c r="D4" s="54" t="s">
        <v>211</v>
      </c>
      <c r="E4" s="54" t="s">
        <v>212</v>
      </c>
      <c r="F4" s="54" t="s">
        <v>213</v>
      </c>
      <c r="G4" s="54" t="s">
        <v>214</v>
      </c>
      <c r="H4" s="54" t="s">
        <v>221</v>
      </c>
      <c r="I4" s="54" t="s">
        <v>303</v>
      </c>
      <c r="J4" s="55" t="s">
        <v>304</v>
      </c>
    </row>
    <row r="5" spans="2:10" s="50" customFormat="1" ht="24" customHeight="1" x14ac:dyDescent="0.2">
      <c r="B5" s="56" t="s">
        <v>196</v>
      </c>
      <c r="C5" s="51">
        <v>2</v>
      </c>
      <c r="D5" s="51">
        <v>4</v>
      </c>
      <c r="E5" s="51">
        <v>9</v>
      </c>
      <c r="F5" s="51">
        <v>3</v>
      </c>
      <c r="G5" s="51">
        <v>5</v>
      </c>
      <c r="H5" s="51">
        <v>3</v>
      </c>
      <c r="I5" s="51">
        <f t="shared" ref="I5:I13" si="0">SUM(C5:H5)</f>
        <v>26</v>
      </c>
      <c r="J5" s="57">
        <v>2</v>
      </c>
    </row>
    <row r="6" spans="2:10" s="50" customFormat="1" ht="24" customHeight="1" x14ac:dyDescent="0.2">
      <c r="B6" s="56" t="s">
        <v>186</v>
      </c>
      <c r="C6" s="51">
        <v>1</v>
      </c>
      <c r="D6" s="51">
        <v>10</v>
      </c>
      <c r="E6" s="51">
        <v>3</v>
      </c>
      <c r="F6" s="51">
        <v>3</v>
      </c>
      <c r="G6" s="51">
        <v>2</v>
      </c>
      <c r="H6" s="51">
        <v>4</v>
      </c>
      <c r="I6" s="51">
        <f t="shared" si="0"/>
        <v>23</v>
      </c>
      <c r="J6" s="57">
        <v>3</v>
      </c>
    </row>
    <row r="7" spans="2:10" s="50" customFormat="1" ht="24" customHeight="1" x14ac:dyDescent="0.2">
      <c r="B7" s="56" t="s">
        <v>173</v>
      </c>
      <c r="C7" s="51">
        <v>4</v>
      </c>
      <c r="D7" s="51">
        <v>6</v>
      </c>
      <c r="E7" s="51">
        <v>4</v>
      </c>
      <c r="F7" s="51">
        <v>1</v>
      </c>
      <c r="G7" s="51">
        <v>5</v>
      </c>
      <c r="H7" s="51">
        <v>2</v>
      </c>
      <c r="I7" s="51">
        <f t="shared" ref="I7" si="1">SUM(C7:H7)</f>
        <v>22</v>
      </c>
      <c r="J7" s="57">
        <v>2</v>
      </c>
    </row>
    <row r="8" spans="2:10" s="50" customFormat="1" ht="24" customHeight="1" x14ac:dyDescent="0.2">
      <c r="B8" s="56" t="s">
        <v>181</v>
      </c>
      <c r="C8" s="51">
        <v>2</v>
      </c>
      <c r="D8" s="51">
        <v>4</v>
      </c>
      <c r="E8" s="51">
        <v>5</v>
      </c>
      <c r="F8" s="51">
        <v>2</v>
      </c>
      <c r="G8" s="51">
        <v>1</v>
      </c>
      <c r="H8" s="51">
        <v>2</v>
      </c>
      <c r="I8" s="51">
        <f t="shared" si="0"/>
        <v>16</v>
      </c>
      <c r="J8" s="57">
        <v>1</v>
      </c>
    </row>
    <row r="9" spans="2:10" s="50" customFormat="1" ht="24" customHeight="1" x14ac:dyDescent="0.2">
      <c r="B9" s="56" t="s">
        <v>322</v>
      </c>
      <c r="C9" s="51">
        <v>1</v>
      </c>
      <c r="D9" s="51">
        <v>3</v>
      </c>
      <c r="E9" s="51">
        <v>7</v>
      </c>
      <c r="F9" s="51">
        <v>4</v>
      </c>
      <c r="G9" s="51">
        <v>0</v>
      </c>
      <c r="H9" s="51">
        <v>3</v>
      </c>
      <c r="I9" s="51">
        <f t="shared" si="0"/>
        <v>18</v>
      </c>
      <c r="J9" s="57">
        <v>1</v>
      </c>
    </row>
    <row r="10" spans="2:10" s="50" customFormat="1" ht="24" customHeight="1" x14ac:dyDescent="0.2">
      <c r="B10" s="56" t="s">
        <v>172</v>
      </c>
      <c r="C10" s="51">
        <v>5</v>
      </c>
      <c r="D10" s="51">
        <v>3</v>
      </c>
      <c r="E10" s="51">
        <v>2</v>
      </c>
      <c r="F10" s="51">
        <v>1</v>
      </c>
      <c r="G10" s="51">
        <v>1</v>
      </c>
      <c r="H10" s="51">
        <v>1</v>
      </c>
      <c r="I10" s="51">
        <f t="shared" si="0"/>
        <v>13</v>
      </c>
      <c r="J10" s="57">
        <v>4</v>
      </c>
    </row>
    <row r="11" spans="2:10" s="50" customFormat="1" ht="24" customHeight="1" x14ac:dyDescent="0.2">
      <c r="B11" s="56" t="s">
        <v>311</v>
      </c>
      <c r="C11" s="51">
        <v>1</v>
      </c>
      <c r="D11" s="51">
        <v>0</v>
      </c>
      <c r="E11" s="51">
        <v>0</v>
      </c>
      <c r="F11" s="51">
        <v>0</v>
      </c>
      <c r="G11" s="51">
        <v>2</v>
      </c>
      <c r="H11" s="51">
        <v>2</v>
      </c>
      <c r="I11" s="51">
        <f t="shared" si="0"/>
        <v>5</v>
      </c>
      <c r="J11" s="57">
        <v>1</v>
      </c>
    </row>
    <row r="12" spans="2:10" s="50" customFormat="1" ht="24" customHeight="1" x14ac:dyDescent="0.2">
      <c r="B12" s="56" t="s">
        <v>176</v>
      </c>
      <c r="C12" s="51">
        <v>0</v>
      </c>
      <c r="D12" s="51">
        <v>1</v>
      </c>
      <c r="E12" s="51">
        <v>6</v>
      </c>
      <c r="F12" s="51">
        <v>2</v>
      </c>
      <c r="G12" s="51">
        <v>1</v>
      </c>
      <c r="H12" s="51">
        <v>2</v>
      </c>
      <c r="I12" s="51">
        <f t="shared" si="0"/>
        <v>12</v>
      </c>
      <c r="J12" s="57">
        <v>0</v>
      </c>
    </row>
    <row r="13" spans="2:10" s="50" customFormat="1" ht="24" customHeight="1" x14ac:dyDescent="0.2">
      <c r="B13" s="56" t="s">
        <v>171</v>
      </c>
      <c r="C13" s="51">
        <v>0</v>
      </c>
      <c r="D13" s="51">
        <v>4</v>
      </c>
      <c r="E13" s="51">
        <v>2</v>
      </c>
      <c r="F13" s="51">
        <v>3</v>
      </c>
      <c r="G13" s="51">
        <v>2</v>
      </c>
      <c r="H13" s="51">
        <v>1</v>
      </c>
      <c r="I13" s="51">
        <f t="shared" si="0"/>
        <v>12</v>
      </c>
      <c r="J13" s="57">
        <v>0</v>
      </c>
    </row>
    <row r="14" spans="2:10" s="50" customFormat="1" ht="24" customHeight="1" x14ac:dyDescent="0.2">
      <c r="B14" s="76" t="s">
        <v>170</v>
      </c>
      <c r="C14" s="77">
        <v>2</v>
      </c>
      <c r="D14" s="77">
        <v>3</v>
      </c>
      <c r="E14" s="77">
        <v>3</v>
      </c>
      <c r="F14" s="77">
        <v>1</v>
      </c>
      <c r="G14" s="77">
        <v>1</v>
      </c>
      <c r="H14" s="77">
        <v>0</v>
      </c>
      <c r="I14" s="77">
        <f t="shared" ref="I14:I15" si="2">SUM(C14:H14)</f>
        <v>10</v>
      </c>
      <c r="J14" s="78">
        <v>3</v>
      </c>
    </row>
    <row r="15" spans="2:10" s="50" customFormat="1" ht="24" customHeight="1" thickBot="1" x14ac:dyDescent="0.25">
      <c r="B15" s="58" t="s">
        <v>180</v>
      </c>
      <c r="C15" s="59">
        <v>2</v>
      </c>
      <c r="D15" s="59">
        <v>2</v>
      </c>
      <c r="E15" s="59">
        <v>3</v>
      </c>
      <c r="F15" s="59">
        <v>0</v>
      </c>
      <c r="G15" s="59">
        <v>0</v>
      </c>
      <c r="H15" s="59">
        <v>1</v>
      </c>
      <c r="I15" s="59">
        <f t="shared" si="2"/>
        <v>8</v>
      </c>
      <c r="J15" s="60">
        <v>2</v>
      </c>
    </row>
    <row r="18" spans="2:10" ht="20.25" x14ac:dyDescent="0.3">
      <c r="B18" s="138" t="s">
        <v>310</v>
      </c>
      <c r="C18" s="138"/>
      <c r="D18" s="138"/>
      <c r="E18" s="138"/>
      <c r="F18" s="138"/>
      <c r="G18" s="138"/>
      <c r="H18" s="138"/>
      <c r="I18" s="138"/>
      <c r="J18" s="138"/>
    </row>
    <row r="20" spans="2:10" ht="13.5" thickBot="1" x14ac:dyDescent="0.25"/>
    <row r="21" spans="2:10" s="50" customFormat="1" ht="30" customHeight="1" x14ac:dyDescent="0.25">
      <c r="C21" s="63"/>
      <c r="D21" s="64"/>
      <c r="E21" s="64"/>
      <c r="F21" s="64"/>
      <c r="G21" s="64" t="s">
        <v>16</v>
      </c>
      <c r="H21" s="65" t="s">
        <v>309</v>
      </c>
      <c r="I21" s="52"/>
      <c r="J21" s="52"/>
    </row>
    <row r="22" spans="2:10" s="50" customFormat="1" ht="30" customHeight="1" x14ac:dyDescent="0.25">
      <c r="C22" s="66" t="s">
        <v>215</v>
      </c>
      <c r="D22" s="62" t="s">
        <v>216</v>
      </c>
      <c r="E22" s="62" t="s">
        <v>13</v>
      </c>
      <c r="F22" s="62" t="s">
        <v>151</v>
      </c>
      <c r="G22" s="62" t="s">
        <v>150</v>
      </c>
      <c r="H22" s="67" t="s">
        <v>220</v>
      </c>
      <c r="I22" s="52"/>
      <c r="J22" s="52"/>
    </row>
    <row r="23" spans="2:10" s="50" customFormat="1" ht="30" customHeight="1" x14ac:dyDescent="0.2">
      <c r="C23" s="68" t="s">
        <v>210</v>
      </c>
      <c r="D23" s="61" t="s">
        <v>248</v>
      </c>
      <c r="E23" s="51">
        <v>2007</v>
      </c>
      <c r="F23" s="51" t="s">
        <v>181</v>
      </c>
      <c r="G23" s="51">
        <v>3478.5</v>
      </c>
      <c r="H23" s="69">
        <f t="shared" ref="H23:H28" si="3">G23/12</f>
        <v>289.875</v>
      </c>
      <c r="I23" s="52"/>
      <c r="J23" s="52"/>
    </row>
    <row r="24" spans="2:10" s="50" customFormat="1" ht="30" customHeight="1" x14ac:dyDescent="0.2">
      <c r="C24" s="68" t="s">
        <v>211</v>
      </c>
      <c r="D24" s="61" t="s">
        <v>306</v>
      </c>
      <c r="E24" s="51">
        <v>2006</v>
      </c>
      <c r="F24" s="51" t="s">
        <v>192</v>
      </c>
      <c r="G24" s="51">
        <v>3494</v>
      </c>
      <c r="H24" s="69">
        <f t="shared" si="3"/>
        <v>291.16666666666669</v>
      </c>
      <c r="I24" s="52"/>
      <c r="J24" s="52"/>
    </row>
    <row r="25" spans="2:10" s="50" customFormat="1" ht="30" customHeight="1" x14ac:dyDescent="0.2">
      <c r="C25" s="68" t="s">
        <v>212</v>
      </c>
      <c r="D25" s="61" t="s">
        <v>307</v>
      </c>
      <c r="E25" s="51">
        <v>2007</v>
      </c>
      <c r="F25" s="51" t="s">
        <v>175</v>
      </c>
      <c r="G25" s="51">
        <v>2486</v>
      </c>
      <c r="H25" s="69">
        <f t="shared" si="3"/>
        <v>207.16666666666666</v>
      </c>
      <c r="I25" s="52"/>
      <c r="J25" s="52"/>
    </row>
    <row r="26" spans="2:10" s="50" customFormat="1" ht="30" customHeight="1" x14ac:dyDescent="0.2">
      <c r="C26" s="68" t="s">
        <v>213</v>
      </c>
      <c r="D26" s="61" t="s">
        <v>308</v>
      </c>
      <c r="E26" s="51">
        <v>2011</v>
      </c>
      <c r="F26" s="51" t="s">
        <v>176</v>
      </c>
      <c r="G26" s="51">
        <v>1900</v>
      </c>
      <c r="H26" s="69">
        <f t="shared" si="3"/>
        <v>158.33333333333334</v>
      </c>
      <c r="I26" s="52"/>
      <c r="J26" s="52"/>
    </row>
    <row r="27" spans="2:10" s="50" customFormat="1" ht="30" customHeight="1" x14ac:dyDescent="0.2">
      <c r="C27" s="68" t="s">
        <v>214</v>
      </c>
      <c r="D27" s="61" t="s">
        <v>453</v>
      </c>
      <c r="E27" s="51">
        <v>2017</v>
      </c>
      <c r="F27" s="51" t="s">
        <v>173</v>
      </c>
      <c r="G27" s="51">
        <v>1697</v>
      </c>
      <c r="H27" s="69">
        <f t="shared" si="3"/>
        <v>141.41666666666666</v>
      </c>
      <c r="I27" s="52"/>
      <c r="J27" s="52"/>
    </row>
    <row r="28" spans="2:10" s="50" customFormat="1" ht="30" customHeight="1" thickBot="1" x14ac:dyDescent="0.25">
      <c r="C28" s="70" t="s">
        <v>221</v>
      </c>
      <c r="D28" s="71" t="s">
        <v>495</v>
      </c>
      <c r="E28" s="59" t="s">
        <v>496</v>
      </c>
      <c r="F28" s="59" t="s">
        <v>497</v>
      </c>
      <c r="G28" s="59">
        <v>2190</v>
      </c>
      <c r="H28" s="72">
        <f t="shared" si="3"/>
        <v>182.5</v>
      </c>
      <c r="I28" s="52"/>
      <c r="J28" s="52"/>
    </row>
  </sheetData>
  <mergeCells count="2">
    <mergeCell ref="B2:J2"/>
    <mergeCell ref="B18:J18"/>
  </mergeCells>
  <printOptions horizontalCentered="1"/>
  <pageMargins left="0.2" right="0.2" top="0.25" bottom="0.2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R17" sqref="R17"/>
    </sheetView>
  </sheetViews>
  <sheetFormatPr defaultRowHeight="12.75" x14ac:dyDescent="0.2"/>
  <cols>
    <col min="1" max="1" width="9.140625" style="2"/>
    <col min="2" max="11" width="6.7109375" style="2" customWidth="1"/>
    <col min="12" max="12" width="1.7109375" style="130" customWidth="1"/>
    <col min="13" max="13" width="9.140625" style="131"/>
  </cols>
  <sheetData>
    <row r="1" spans="1:13" ht="18" x14ac:dyDescent="0.25">
      <c r="A1" s="139" t="s">
        <v>503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3" x14ac:dyDescent="0.2">
      <c r="B2" s="133" t="s">
        <v>184</v>
      </c>
      <c r="C2" s="133" t="s">
        <v>173</v>
      </c>
      <c r="D2" s="133" t="s">
        <v>172</v>
      </c>
      <c r="E2" s="133" t="s">
        <v>181</v>
      </c>
      <c r="F2" s="133" t="s">
        <v>186</v>
      </c>
      <c r="G2" s="133" t="s">
        <v>176</v>
      </c>
      <c r="H2" s="133" t="s">
        <v>171</v>
      </c>
      <c r="I2" s="133" t="s">
        <v>170</v>
      </c>
      <c r="J2" s="133" t="s">
        <v>321</v>
      </c>
      <c r="K2" s="133" t="s">
        <v>180</v>
      </c>
      <c r="L2" s="134"/>
      <c r="M2" s="89" t="s">
        <v>24</v>
      </c>
    </row>
    <row r="3" spans="1:13" x14ac:dyDescent="0.2">
      <c r="A3" s="133" t="s">
        <v>184</v>
      </c>
      <c r="B3" s="132"/>
      <c r="C3" s="2">
        <v>1</v>
      </c>
      <c r="D3" s="2">
        <v>2</v>
      </c>
      <c r="E3" s="2">
        <v>1</v>
      </c>
      <c r="G3" s="2">
        <v>2</v>
      </c>
      <c r="H3" s="2">
        <v>2</v>
      </c>
      <c r="K3" s="2">
        <v>1</v>
      </c>
      <c r="M3" s="89">
        <f t="shared" ref="M3:M13" si="0">SUM(B3:K3)</f>
        <v>9</v>
      </c>
    </row>
    <row r="4" spans="1:13" x14ac:dyDescent="0.2">
      <c r="A4" s="133" t="s">
        <v>173</v>
      </c>
      <c r="B4" s="2">
        <v>1</v>
      </c>
      <c r="C4" s="132"/>
      <c r="D4" s="2">
        <v>1</v>
      </c>
      <c r="E4" s="2">
        <v>1</v>
      </c>
      <c r="F4" s="2">
        <v>1</v>
      </c>
      <c r="G4" s="2">
        <v>1</v>
      </c>
      <c r="H4" s="2">
        <v>2</v>
      </c>
      <c r="J4" s="2">
        <v>1</v>
      </c>
      <c r="M4" s="89">
        <f t="shared" si="0"/>
        <v>8</v>
      </c>
    </row>
    <row r="5" spans="1:13" x14ac:dyDescent="0.2">
      <c r="A5" s="133" t="s">
        <v>172</v>
      </c>
      <c r="C5" s="2">
        <v>1</v>
      </c>
      <c r="D5" s="132"/>
      <c r="E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M5" s="89">
        <f t="shared" si="0"/>
        <v>7</v>
      </c>
    </row>
    <row r="6" spans="1:13" x14ac:dyDescent="0.2">
      <c r="A6" s="133" t="s">
        <v>181</v>
      </c>
      <c r="E6" s="132"/>
      <c r="F6" s="2">
        <v>2</v>
      </c>
      <c r="G6" s="2">
        <v>1</v>
      </c>
      <c r="I6" s="2">
        <v>1</v>
      </c>
      <c r="J6" s="2">
        <v>2</v>
      </c>
      <c r="K6" s="2">
        <v>2</v>
      </c>
      <c r="M6" s="89">
        <f t="shared" si="0"/>
        <v>8</v>
      </c>
    </row>
    <row r="7" spans="1:13" x14ac:dyDescent="0.2">
      <c r="A7" s="133" t="s">
        <v>186</v>
      </c>
      <c r="B7" s="2">
        <v>1</v>
      </c>
      <c r="D7" s="2">
        <v>1</v>
      </c>
      <c r="F7" s="132"/>
      <c r="I7" s="2">
        <v>1</v>
      </c>
      <c r="J7" s="2">
        <v>1</v>
      </c>
      <c r="K7" s="2">
        <v>2</v>
      </c>
      <c r="M7" s="89">
        <f t="shared" si="0"/>
        <v>6</v>
      </c>
    </row>
    <row r="8" spans="1:13" x14ac:dyDescent="0.2">
      <c r="A8" s="133" t="s">
        <v>176</v>
      </c>
      <c r="C8" s="2">
        <v>1</v>
      </c>
      <c r="D8" s="2">
        <v>1</v>
      </c>
      <c r="F8" s="2">
        <v>1</v>
      </c>
      <c r="G8" s="132"/>
      <c r="H8" s="2">
        <v>1</v>
      </c>
      <c r="M8" s="89">
        <f t="shared" si="0"/>
        <v>4</v>
      </c>
    </row>
    <row r="9" spans="1:13" x14ac:dyDescent="0.2">
      <c r="A9" s="133" t="s">
        <v>171</v>
      </c>
      <c r="D9" s="2">
        <v>1</v>
      </c>
      <c r="E9" s="2">
        <v>1</v>
      </c>
      <c r="G9" s="2">
        <v>1</v>
      </c>
      <c r="H9" s="132"/>
      <c r="I9" s="2">
        <v>1</v>
      </c>
      <c r="J9" s="2">
        <v>1</v>
      </c>
      <c r="M9" s="89">
        <f t="shared" si="0"/>
        <v>5</v>
      </c>
    </row>
    <row r="10" spans="1:13" x14ac:dyDescent="0.2">
      <c r="A10" s="133" t="s">
        <v>170</v>
      </c>
      <c r="B10" s="2">
        <v>1</v>
      </c>
      <c r="C10" s="2">
        <v>1</v>
      </c>
      <c r="E10" s="2">
        <v>1</v>
      </c>
      <c r="F10" s="2">
        <v>1</v>
      </c>
      <c r="G10" s="2">
        <v>1</v>
      </c>
      <c r="I10" s="132"/>
      <c r="J10" s="2">
        <v>1</v>
      </c>
      <c r="M10" s="89">
        <f t="shared" si="0"/>
        <v>6</v>
      </c>
    </row>
    <row r="11" spans="1:13" x14ac:dyDescent="0.2">
      <c r="A11" s="133" t="s">
        <v>321</v>
      </c>
      <c r="B11" s="2">
        <v>1</v>
      </c>
      <c r="F11" s="2">
        <v>1</v>
      </c>
      <c r="G11" s="2">
        <v>1</v>
      </c>
      <c r="H11" s="2">
        <v>1</v>
      </c>
      <c r="I11" s="2">
        <v>1</v>
      </c>
      <c r="J11" s="132"/>
      <c r="K11" s="2">
        <v>2</v>
      </c>
      <c r="M11" s="89">
        <f t="shared" si="0"/>
        <v>7</v>
      </c>
    </row>
    <row r="12" spans="1:13" x14ac:dyDescent="0.2">
      <c r="A12" s="133" t="s">
        <v>180</v>
      </c>
      <c r="C12" s="2">
        <v>1</v>
      </c>
      <c r="G12" s="2">
        <v>1</v>
      </c>
      <c r="H12" s="2">
        <v>1</v>
      </c>
      <c r="I12" s="2">
        <v>2</v>
      </c>
      <c r="K12" s="132"/>
      <c r="M12" s="89">
        <f t="shared" si="0"/>
        <v>5</v>
      </c>
    </row>
    <row r="13" spans="1:13" x14ac:dyDescent="0.2">
      <c r="A13" s="89" t="s">
        <v>24</v>
      </c>
      <c r="B13" s="89">
        <f t="shared" ref="B13:K13" si="1">SUM(B3:B12)</f>
        <v>4</v>
      </c>
      <c r="C13" s="89">
        <f t="shared" si="1"/>
        <v>5</v>
      </c>
      <c r="D13" s="89">
        <f t="shared" si="1"/>
        <v>6</v>
      </c>
      <c r="E13" s="89">
        <f t="shared" si="1"/>
        <v>5</v>
      </c>
      <c r="F13" s="89">
        <f t="shared" si="1"/>
        <v>6</v>
      </c>
      <c r="G13" s="89">
        <f t="shared" si="1"/>
        <v>9</v>
      </c>
      <c r="H13" s="89">
        <f t="shared" si="1"/>
        <v>8</v>
      </c>
      <c r="I13" s="89">
        <f t="shared" si="1"/>
        <v>7</v>
      </c>
      <c r="J13" s="89">
        <f t="shared" si="1"/>
        <v>7</v>
      </c>
      <c r="K13" s="89">
        <f t="shared" si="1"/>
        <v>8</v>
      </c>
      <c r="M13" s="89">
        <f t="shared" si="0"/>
        <v>65</v>
      </c>
    </row>
    <row r="16" spans="1:13" ht="18" x14ac:dyDescent="0.25">
      <c r="A16" s="139" t="s">
        <v>504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3" x14ac:dyDescent="0.2">
      <c r="B17" s="133" t="s">
        <v>184</v>
      </c>
      <c r="C17" s="133" t="s">
        <v>173</v>
      </c>
      <c r="D17" s="133" t="s">
        <v>172</v>
      </c>
      <c r="E17" s="133" t="s">
        <v>181</v>
      </c>
      <c r="F17" s="133" t="s">
        <v>186</v>
      </c>
      <c r="G17" s="133" t="s">
        <v>176</v>
      </c>
      <c r="H17" s="133" t="s">
        <v>171</v>
      </c>
      <c r="I17" s="133" t="s">
        <v>170</v>
      </c>
      <c r="J17" s="133" t="s">
        <v>321</v>
      </c>
      <c r="K17" s="133" t="s">
        <v>180</v>
      </c>
      <c r="L17" s="134"/>
      <c r="M17" s="89" t="s">
        <v>24</v>
      </c>
    </row>
    <row r="18" spans="1:13" x14ac:dyDescent="0.2">
      <c r="A18" s="133" t="s">
        <v>184</v>
      </c>
      <c r="B18" s="132"/>
      <c r="C18" s="2">
        <v>1</v>
      </c>
      <c r="F18" s="2">
        <v>1</v>
      </c>
      <c r="I18" s="2">
        <v>1</v>
      </c>
      <c r="J18" s="2">
        <v>1</v>
      </c>
      <c r="M18" s="89">
        <f t="shared" ref="M18:M28" si="2">SUM(B18:K18)</f>
        <v>4</v>
      </c>
    </row>
    <row r="19" spans="1:13" x14ac:dyDescent="0.2">
      <c r="A19" s="133" t="s">
        <v>173</v>
      </c>
      <c r="B19" s="2">
        <v>1</v>
      </c>
      <c r="C19" s="132"/>
      <c r="D19" s="2">
        <v>1</v>
      </c>
      <c r="G19" s="2">
        <v>1</v>
      </c>
      <c r="I19" s="2">
        <v>1</v>
      </c>
      <c r="K19" s="2">
        <v>1</v>
      </c>
      <c r="M19" s="89">
        <f t="shared" si="2"/>
        <v>5</v>
      </c>
    </row>
    <row r="20" spans="1:13" x14ac:dyDescent="0.2">
      <c r="A20" s="133" t="s">
        <v>172</v>
      </c>
      <c r="B20" s="2">
        <v>2</v>
      </c>
      <c r="C20" s="2">
        <v>1</v>
      </c>
      <c r="D20" s="132"/>
      <c r="F20" s="2">
        <v>1</v>
      </c>
      <c r="G20" s="2">
        <v>1</v>
      </c>
      <c r="H20" s="2">
        <v>1</v>
      </c>
      <c r="M20" s="89">
        <f t="shared" si="2"/>
        <v>6</v>
      </c>
    </row>
    <row r="21" spans="1:13" x14ac:dyDescent="0.2">
      <c r="A21" s="133" t="s">
        <v>181</v>
      </c>
      <c r="B21" s="2">
        <v>1</v>
      </c>
      <c r="C21" s="2">
        <v>1</v>
      </c>
      <c r="D21" s="2">
        <v>1</v>
      </c>
      <c r="E21" s="132"/>
      <c r="H21" s="2">
        <v>1</v>
      </c>
      <c r="I21" s="2">
        <v>1</v>
      </c>
      <c r="M21" s="89">
        <f t="shared" si="2"/>
        <v>5</v>
      </c>
    </row>
    <row r="22" spans="1:13" x14ac:dyDescent="0.2">
      <c r="A22" s="133" t="s">
        <v>186</v>
      </c>
      <c r="C22" s="2">
        <v>1</v>
      </c>
      <c r="E22" s="2">
        <v>2</v>
      </c>
      <c r="F22" s="132"/>
      <c r="G22" s="2">
        <v>1</v>
      </c>
      <c r="I22" s="2">
        <v>1</v>
      </c>
      <c r="J22" s="2">
        <v>1</v>
      </c>
      <c r="M22" s="89">
        <f t="shared" si="2"/>
        <v>6</v>
      </c>
    </row>
    <row r="23" spans="1:13" x14ac:dyDescent="0.2">
      <c r="A23" s="133" t="s">
        <v>176</v>
      </c>
      <c r="B23" s="2">
        <v>2</v>
      </c>
      <c r="C23" s="2">
        <v>1</v>
      </c>
      <c r="D23" s="2">
        <v>1</v>
      </c>
      <c r="E23" s="2">
        <v>1</v>
      </c>
      <c r="G23" s="132"/>
      <c r="H23" s="2">
        <v>1</v>
      </c>
      <c r="I23" s="2">
        <v>1</v>
      </c>
      <c r="J23" s="2">
        <v>1</v>
      </c>
      <c r="K23" s="2">
        <v>1</v>
      </c>
      <c r="M23" s="89">
        <f t="shared" si="2"/>
        <v>9</v>
      </c>
    </row>
    <row r="24" spans="1:13" x14ac:dyDescent="0.2">
      <c r="A24" s="133" t="s">
        <v>171</v>
      </c>
      <c r="B24" s="2">
        <v>2</v>
      </c>
      <c r="C24" s="2">
        <v>2</v>
      </c>
      <c r="D24" s="2">
        <v>1</v>
      </c>
      <c r="F24" s="2">
        <v>1</v>
      </c>
      <c r="G24" s="2">
        <v>1</v>
      </c>
      <c r="H24" s="132"/>
      <c r="K24" s="2">
        <v>1</v>
      </c>
      <c r="M24" s="89">
        <f t="shared" si="2"/>
        <v>8</v>
      </c>
    </row>
    <row r="25" spans="1:13" x14ac:dyDescent="0.2">
      <c r="A25" s="133" t="s">
        <v>170</v>
      </c>
      <c r="D25" s="2">
        <v>1</v>
      </c>
      <c r="E25" s="2">
        <v>1</v>
      </c>
      <c r="F25" s="2">
        <v>1</v>
      </c>
      <c r="H25" s="2">
        <v>1</v>
      </c>
      <c r="I25" s="132"/>
      <c r="J25" s="2">
        <v>1</v>
      </c>
      <c r="K25" s="2">
        <v>2</v>
      </c>
      <c r="M25" s="89">
        <f t="shared" si="2"/>
        <v>7</v>
      </c>
    </row>
    <row r="26" spans="1:13" x14ac:dyDescent="0.2">
      <c r="A26" s="133" t="s">
        <v>321</v>
      </c>
      <c r="C26" s="2">
        <v>1</v>
      </c>
      <c r="D26" s="2">
        <v>1</v>
      </c>
      <c r="E26" s="2">
        <v>2</v>
      </c>
      <c r="F26" s="2">
        <v>1</v>
      </c>
      <c r="H26" s="2">
        <v>1</v>
      </c>
      <c r="I26" s="2">
        <v>1</v>
      </c>
      <c r="J26" s="132"/>
      <c r="M26" s="89">
        <f t="shared" si="2"/>
        <v>7</v>
      </c>
    </row>
    <row r="27" spans="1:13" x14ac:dyDescent="0.2">
      <c r="A27" s="133" t="s">
        <v>180</v>
      </c>
      <c r="B27" s="2">
        <v>1</v>
      </c>
      <c r="D27" s="2">
        <v>1</v>
      </c>
      <c r="E27" s="2">
        <v>2</v>
      </c>
      <c r="F27" s="2">
        <v>2</v>
      </c>
      <c r="J27" s="2">
        <v>2</v>
      </c>
      <c r="K27" s="132"/>
      <c r="M27" s="89">
        <f t="shared" si="2"/>
        <v>8</v>
      </c>
    </row>
    <row r="28" spans="1:13" x14ac:dyDescent="0.2">
      <c r="A28" s="89" t="s">
        <v>24</v>
      </c>
      <c r="B28" s="89">
        <f t="shared" ref="B28:K28" si="3">SUM(B18:B27)</f>
        <v>9</v>
      </c>
      <c r="C28" s="89">
        <f t="shared" si="3"/>
        <v>8</v>
      </c>
      <c r="D28" s="89">
        <f t="shared" si="3"/>
        <v>7</v>
      </c>
      <c r="E28" s="89">
        <f t="shared" si="3"/>
        <v>8</v>
      </c>
      <c r="F28" s="89">
        <f t="shared" si="3"/>
        <v>7</v>
      </c>
      <c r="G28" s="89">
        <f t="shared" si="3"/>
        <v>4</v>
      </c>
      <c r="H28" s="89">
        <f t="shared" si="3"/>
        <v>5</v>
      </c>
      <c r="I28" s="89">
        <f t="shared" si="3"/>
        <v>6</v>
      </c>
      <c r="J28" s="89">
        <f t="shared" si="3"/>
        <v>6</v>
      </c>
      <c r="K28" s="89">
        <f t="shared" si="3"/>
        <v>5</v>
      </c>
      <c r="M28" s="89">
        <f t="shared" si="2"/>
        <v>65</v>
      </c>
    </row>
    <row r="31" spans="1:13" x14ac:dyDescent="0.2">
      <c r="A31" s="133" t="s">
        <v>501</v>
      </c>
      <c r="B31" s="2">
        <f t="shared" ref="B31:K31" si="4">B13</f>
        <v>4</v>
      </c>
      <c r="C31" s="2">
        <f t="shared" si="4"/>
        <v>5</v>
      </c>
      <c r="D31" s="2">
        <f t="shared" si="4"/>
        <v>6</v>
      </c>
      <c r="E31" s="2">
        <f t="shared" si="4"/>
        <v>5</v>
      </c>
      <c r="F31" s="2">
        <f t="shared" si="4"/>
        <v>6</v>
      </c>
      <c r="G31" s="2">
        <f t="shared" si="4"/>
        <v>9</v>
      </c>
      <c r="H31" s="2">
        <f t="shared" si="4"/>
        <v>8</v>
      </c>
      <c r="I31" s="2">
        <f t="shared" si="4"/>
        <v>7</v>
      </c>
      <c r="J31" s="2">
        <f t="shared" si="4"/>
        <v>7</v>
      </c>
      <c r="K31" s="2">
        <f t="shared" si="4"/>
        <v>8</v>
      </c>
    </row>
    <row r="32" spans="1:13" x14ac:dyDescent="0.2">
      <c r="A32" s="133" t="s">
        <v>502</v>
      </c>
      <c r="B32" s="2">
        <f t="shared" ref="B32:K32" si="5">B28</f>
        <v>9</v>
      </c>
      <c r="C32" s="2">
        <f t="shared" si="5"/>
        <v>8</v>
      </c>
      <c r="D32" s="2">
        <f t="shared" si="5"/>
        <v>7</v>
      </c>
      <c r="E32" s="2">
        <f t="shared" si="5"/>
        <v>8</v>
      </c>
      <c r="F32" s="2">
        <f t="shared" si="5"/>
        <v>7</v>
      </c>
      <c r="G32" s="2">
        <f t="shared" si="5"/>
        <v>4</v>
      </c>
      <c r="H32" s="2">
        <f t="shared" si="5"/>
        <v>5</v>
      </c>
      <c r="I32" s="2">
        <f t="shared" si="5"/>
        <v>6</v>
      </c>
      <c r="J32" s="2">
        <f t="shared" si="5"/>
        <v>6</v>
      </c>
      <c r="K32" s="2">
        <f t="shared" si="5"/>
        <v>5</v>
      </c>
    </row>
  </sheetData>
  <mergeCells count="2">
    <mergeCell ref="A1:K1"/>
    <mergeCell ref="A16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SEASON RECORDS</vt:lpstr>
      <vt:lpstr>playoff results</vt:lpstr>
      <vt:lpstr>pro bowl</vt:lpstr>
      <vt:lpstr>records</vt:lpstr>
      <vt:lpstr>Head to Head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Weier</cp:lastModifiedBy>
  <cp:lastPrinted>2020-06-24T13:33:30Z</cp:lastPrinted>
  <dcterms:created xsi:type="dcterms:W3CDTF">2011-07-24T21:30:43Z</dcterms:created>
  <dcterms:modified xsi:type="dcterms:W3CDTF">2020-07-29T15:57:38Z</dcterms:modified>
</cp:coreProperties>
</file>